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BRESPE\Ulam 2026\flussi di cassa\"/>
    </mc:Choice>
  </mc:AlternateContent>
  <xr:revisionPtr revIDLastSave="0" documentId="8_{D9A195A8-B858-4803-B1E0-3850D1224768}" xr6:coauthVersionLast="47" xr6:coauthVersionMax="47" xr10:uidLastSave="{00000000-0000-0000-0000-000000000000}"/>
  <bookViews>
    <workbookView xWindow="-15" yWindow="1440" windowWidth="23205" windowHeight="13785" xr2:uid="{00000000-000D-0000-FFFF-FFFF00000000}"/>
  </bookViews>
  <sheets>
    <sheet name="Modello Piano flussi cassa" sheetId="4" r:id="rId1"/>
    <sheet name="ModelloPianoFlussiCassa_PEG" sheetId="6" r:id="rId2"/>
  </sheets>
  <definedNames>
    <definedName name="_xlnm.Print_Area" localSheetId="0">'Modello Piano flussi cassa'!$A$1:$J$105</definedName>
    <definedName name="_xlnm.Print_Area" localSheetId="1">ModelloPianoFlussiCassa_PEG!$A$1:$N$158</definedName>
  </definedNames>
  <calcPr calcId="191029"/>
</workbook>
</file>

<file path=xl/calcChain.xml><?xml version="1.0" encoding="utf-8"?>
<calcChain xmlns="http://schemas.openxmlformats.org/spreadsheetml/2006/main">
  <c r="M148" i="6" l="1"/>
  <c r="M150" i="6" s="1"/>
  <c r="K148" i="6"/>
  <c r="K150" i="6" s="1"/>
  <c r="I148" i="6"/>
  <c r="I150" i="6" s="1"/>
  <c r="G148" i="6"/>
  <c r="G150" i="6" s="1"/>
  <c r="N145" i="6"/>
  <c r="L145" i="6"/>
  <c r="J145" i="6"/>
  <c r="H145" i="6"/>
  <c r="N139" i="6"/>
  <c r="N148" i="6" s="1"/>
  <c r="L139" i="6"/>
  <c r="L148" i="6" s="1"/>
  <c r="J139" i="6"/>
  <c r="J148" i="6" s="1"/>
  <c r="H139" i="6"/>
  <c r="H148" i="6" s="1"/>
  <c r="N138" i="6"/>
  <c r="M138" i="6"/>
  <c r="L138" i="6"/>
  <c r="K138" i="6"/>
  <c r="J138" i="6"/>
  <c r="I138" i="6"/>
  <c r="H138" i="6"/>
  <c r="G138" i="6"/>
  <c r="N136" i="6"/>
  <c r="M136" i="6"/>
  <c r="L136" i="6"/>
  <c r="K136" i="6"/>
  <c r="J136" i="6"/>
  <c r="I136" i="6"/>
  <c r="H136" i="6"/>
  <c r="G136" i="6"/>
  <c r="N129" i="6"/>
  <c r="M129" i="6"/>
  <c r="L129" i="6"/>
  <c r="K129" i="6"/>
  <c r="J129" i="6"/>
  <c r="I129" i="6"/>
  <c r="H129" i="6"/>
  <c r="G129" i="6"/>
  <c r="M124" i="6"/>
  <c r="K124" i="6"/>
  <c r="I124" i="6"/>
  <c r="G124" i="6"/>
  <c r="N121" i="6"/>
  <c r="N124" i="6" s="1"/>
  <c r="L121" i="6"/>
  <c r="L124" i="6" s="1"/>
  <c r="J121" i="6"/>
  <c r="J124" i="6" s="1"/>
  <c r="H121" i="6"/>
  <c r="H124" i="6" s="1"/>
  <c r="N115" i="6"/>
  <c r="L115" i="6"/>
  <c r="J115" i="6"/>
  <c r="H115" i="6"/>
  <c r="M113" i="6"/>
  <c r="K113" i="6"/>
  <c r="I113" i="6"/>
  <c r="G113" i="6"/>
  <c r="N97" i="6"/>
  <c r="N113" i="6" s="1"/>
  <c r="L97" i="6"/>
  <c r="L113" i="6" s="1"/>
  <c r="J97" i="6"/>
  <c r="J113" i="6" s="1"/>
  <c r="H97" i="6"/>
  <c r="H113" i="6" s="1"/>
  <c r="N90" i="6"/>
  <c r="L90" i="6"/>
  <c r="J90" i="6"/>
  <c r="H90" i="6"/>
  <c r="N83" i="6"/>
  <c r="L83" i="6"/>
  <c r="J83" i="6"/>
  <c r="H83" i="6"/>
  <c r="N78" i="6"/>
  <c r="N154" i="6" s="1"/>
  <c r="L78" i="6"/>
  <c r="L154" i="6" s="1"/>
  <c r="J78" i="6"/>
  <c r="J154" i="6" s="1"/>
  <c r="H78" i="6"/>
  <c r="H154" i="6" s="1"/>
  <c r="M73" i="6"/>
  <c r="K73" i="6"/>
  <c r="I73" i="6"/>
  <c r="I75" i="6" s="1"/>
  <c r="I77" i="6" s="1"/>
  <c r="I153" i="6" s="1"/>
  <c r="G73" i="6"/>
  <c r="G75" i="6" s="1"/>
  <c r="G77" i="6" s="1"/>
  <c r="G153" i="6" s="1"/>
  <c r="N70" i="6"/>
  <c r="N73" i="6" s="1"/>
  <c r="L70" i="6"/>
  <c r="L73" i="6" s="1"/>
  <c r="J70" i="6"/>
  <c r="J73" i="6" s="1"/>
  <c r="H70" i="6"/>
  <c r="H73" i="6" s="1"/>
  <c r="N64" i="6"/>
  <c r="L64" i="6"/>
  <c r="J64" i="6"/>
  <c r="H64" i="6"/>
  <c r="N63" i="6"/>
  <c r="M63" i="6"/>
  <c r="L63" i="6"/>
  <c r="K63" i="6"/>
  <c r="J63" i="6"/>
  <c r="I63" i="6"/>
  <c r="H63" i="6"/>
  <c r="G63" i="6"/>
  <c r="N58" i="6"/>
  <c r="M58" i="6"/>
  <c r="L58" i="6"/>
  <c r="K58" i="6"/>
  <c r="J58" i="6"/>
  <c r="I58" i="6"/>
  <c r="H58" i="6"/>
  <c r="G58" i="6"/>
  <c r="M53" i="6"/>
  <c r="K53" i="6"/>
  <c r="I53" i="6"/>
  <c r="G53" i="6"/>
  <c r="N45" i="6"/>
  <c r="N53" i="6" s="1"/>
  <c r="L45" i="6"/>
  <c r="L53" i="6" s="1"/>
  <c r="J45" i="6"/>
  <c r="J53" i="6" s="1"/>
  <c r="H45" i="6"/>
  <c r="H53" i="6" s="1"/>
  <c r="M43" i="6"/>
  <c r="M75" i="6" s="1"/>
  <c r="M77" i="6" s="1"/>
  <c r="M153" i="6" s="1"/>
  <c r="K43" i="6"/>
  <c r="K75" i="6" s="1"/>
  <c r="K77" i="6" s="1"/>
  <c r="K153" i="6" s="1"/>
  <c r="I43" i="6"/>
  <c r="G43" i="6"/>
  <c r="N39" i="6"/>
  <c r="N43" i="6" s="1"/>
  <c r="L39" i="6"/>
  <c r="L43" i="6" s="1"/>
  <c r="J39" i="6"/>
  <c r="J43" i="6" s="1"/>
  <c r="H39" i="6"/>
  <c r="H43" i="6" s="1"/>
  <c r="M33" i="6"/>
  <c r="K33" i="6"/>
  <c r="I33" i="6"/>
  <c r="G33" i="6"/>
  <c r="N20" i="6"/>
  <c r="N33" i="6" s="1"/>
  <c r="L20" i="6"/>
  <c r="L33" i="6" s="1"/>
  <c r="J20" i="6"/>
  <c r="J33" i="6" s="1"/>
  <c r="H20" i="6"/>
  <c r="H33" i="6" s="1"/>
  <c r="N19" i="6"/>
  <c r="M19" i="6"/>
  <c r="L19" i="6"/>
  <c r="K19" i="6"/>
  <c r="J19" i="6"/>
  <c r="I19" i="6"/>
  <c r="H19" i="6"/>
  <c r="G19" i="6"/>
  <c r="J95" i="4"/>
  <c r="J97" i="4" s="1"/>
  <c r="I95" i="4"/>
  <c r="I97" i="4" s="1"/>
  <c r="H95" i="4"/>
  <c r="H97" i="4" s="1"/>
  <c r="G95" i="4"/>
  <c r="G97" i="4" s="1"/>
  <c r="F95" i="4"/>
  <c r="F97" i="4" s="1"/>
  <c r="E95" i="4"/>
  <c r="E97" i="4" s="1"/>
  <c r="D95" i="4"/>
  <c r="D97" i="4" s="1"/>
  <c r="C95" i="4"/>
  <c r="C97" i="4" s="1"/>
  <c r="J91" i="4"/>
  <c r="I91" i="4"/>
  <c r="H91" i="4"/>
  <c r="G91" i="4"/>
  <c r="F91" i="4"/>
  <c r="E91" i="4"/>
  <c r="D91" i="4"/>
  <c r="C91" i="4"/>
  <c r="J85" i="4"/>
  <c r="I85" i="4"/>
  <c r="H85" i="4"/>
  <c r="G85" i="4"/>
  <c r="F85" i="4"/>
  <c r="E85" i="4"/>
  <c r="D85" i="4"/>
  <c r="C85" i="4"/>
  <c r="J80" i="4"/>
  <c r="I80" i="4"/>
  <c r="H80" i="4"/>
  <c r="G80" i="4"/>
  <c r="F80" i="4"/>
  <c r="E80" i="4"/>
  <c r="D80" i="4"/>
  <c r="C80" i="4"/>
  <c r="J74" i="4"/>
  <c r="I74" i="4"/>
  <c r="H74" i="4"/>
  <c r="G74" i="4"/>
  <c r="F74" i="4"/>
  <c r="E74" i="4"/>
  <c r="D74" i="4"/>
  <c r="C74" i="4"/>
  <c r="J59" i="4"/>
  <c r="J101" i="4" s="1"/>
  <c r="H59" i="4"/>
  <c r="H101" i="4" s="1"/>
  <c r="F59" i="4"/>
  <c r="F101" i="4" s="1"/>
  <c r="D59" i="4"/>
  <c r="D101" i="4" s="1"/>
  <c r="J54" i="4"/>
  <c r="I54" i="4"/>
  <c r="H54" i="4"/>
  <c r="H56" i="4" s="1"/>
  <c r="H58" i="4" s="1"/>
  <c r="G54" i="4"/>
  <c r="G56" i="4" s="1"/>
  <c r="G58" i="4" s="1"/>
  <c r="F54" i="4"/>
  <c r="F56" i="4" s="1"/>
  <c r="F58" i="4" s="1"/>
  <c r="E54" i="4"/>
  <c r="E56" i="4" s="1"/>
  <c r="E58" i="4" s="1"/>
  <c r="D54" i="4"/>
  <c r="D56" i="4" s="1"/>
  <c r="D58" i="4" s="1"/>
  <c r="C54" i="4"/>
  <c r="C56" i="4" s="1"/>
  <c r="C58" i="4" s="1"/>
  <c r="J51" i="4"/>
  <c r="I51" i="4"/>
  <c r="H51" i="4"/>
  <c r="G51" i="4"/>
  <c r="F51" i="4"/>
  <c r="E51" i="4"/>
  <c r="D51" i="4"/>
  <c r="C51" i="4"/>
  <c r="J46" i="4"/>
  <c r="I46" i="4"/>
  <c r="H46" i="4"/>
  <c r="G46" i="4"/>
  <c r="F46" i="4"/>
  <c r="E46" i="4"/>
  <c r="D46" i="4"/>
  <c r="C46" i="4"/>
  <c r="J41" i="4"/>
  <c r="I41" i="4"/>
  <c r="H41" i="4"/>
  <c r="G41" i="4"/>
  <c r="F41" i="4"/>
  <c r="E41" i="4"/>
  <c r="D41" i="4"/>
  <c r="C41" i="4"/>
  <c r="J35" i="4"/>
  <c r="I35" i="4"/>
  <c r="H35" i="4"/>
  <c r="G35" i="4"/>
  <c r="F35" i="4"/>
  <c r="E35" i="4"/>
  <c r="D35" i="4"/>
  <c r="C35" i="4"/>
  <c r="J29" i="4"/>
  <c r="I29" i="4"/>
  <c r="H29" i="4"/>
  <c r="G29" i="4"/>
  <c r="F29" i="4"/>
  <c r="E29" i="4"/>
  <c r="D29" i="4"/>
  <c r="C29" i="4"/>
  <c r="J18" i="4"/>
  <c r="I18" i="4"/>
  <c r="H18" i="4"/>
  <c r="G18" i="4"/>
  <c r="F18" i="4"/>
  <c r="E18" i="4"/>
  <c r="D18" i="4"/>
  <c r="C18" i="4"/>
  <c r="J17" i="4"/>
  <c r="J25" i="4" s="1"/>
  <c r="I17" i="4"/>
  <c r="I25" i="4" s="1"/>
  <c r="H17" i="4"/>
  <c r="H25" i="4" s="1"/>
  <c r="G17" i="4"/>
  <c r="G25" i="4" s="1"/>
  <c r="F17" i="4"/>
  <c r="F25" i="4" s="1"/>
  <c r="E17" i="4"/>
  <c r="E25" i="4" s="1"/>
  <c r="D17" i="4"/>
  <c r="D25" i="4" s="1"/>
  <c r="C17" i="4"/>
  <c r="C25" i="4" s="1"/>
  <c r="N150" i="6" l="1"/>
  <c r="L150" i="6"/>
  <c r="J150" i="6"/>
  <c r="H150" i="6"/>
  <c r="J75" i="6"/>
  <c r="J77" i="6" s="1"/>
  <c r="J153" i="6" s="1"/>
  <c r="J155" i="6" s="1"/>
  <c r="J56" i="4"/>
  <c r="J58" i="4" s="1"/>
  <c r="J100" i="4" s="1"/>
  <c r="J102" i="4" s="1"/>
  <c r="I56" i="4"/>
  <c r="I58" i="4" s="1"/>
  <c r="I100" i="4" s="1"/>
  <c r="H100" i="4"/>
  <c r="H102" i="4" s="1"/>
  <c r="G100" i="4"/>
  <c r="F100" i="4"/>
  <c r="F102" i="4" s="1"/>
  <c r="E100" i="4"/>
  <c r="D100" i="4"/>
  <c r="D102" i="4" s="1"/>
  <c r="C100" i="4"/>
  <c r="N75" i="6"/>
  <c r="N77" i="6" s="1"/>
  <c r="L75" i="6"/>
  <c r="L77" i="6" s="1"/>
  <c r="H75" i="6"/>
  <c r="H77" i="6" s="1"/>
  <c r="N153" i="6" l="1"/>
  <c r="N155" i="6" s="1"/>
  <c r="L153" i="6"/>
  <c r="L155" i="6" s="1"/>
  <c r="H153" i="6"/>
  <c r="H155" i="6" s="1"/>
</calcChain>
</file>

<file path=xl/sharedStrings.xml><?xml version="1.0" encoding="utf-8"?>
<sst xmlns="http://schemas.openxmlformats.org/spreadsheetml/2006/main" count="622" uniqueCount="316">
  <si>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</si>
  <si>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</si>
  <si>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</si>
  <si>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</si>
  <si>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</si>
  <si>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</si>
  <si>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</si>
  <si>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</si>
  <si>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</si>
  <si>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</si>
  <si>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</si>
  <si>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</si>
  <si>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</si>
  <si>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</si>
  <si>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</si>
  <si>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</si>
  <si>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</si>
  <si>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</si>
  <si>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</si>
  <si>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</si>
  <si>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</si>
  <si>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</si>
  <si>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</si>
  <si>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</si>
  <si>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</si>
  <si>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</si>
  <si>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</si>
  <si>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</si>
  <si>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</si>
  <si>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</si>
  <si>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</si>
  <si>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</si>
  <si>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</si>
  <si>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</si>
  <si>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</si>
  <si>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</si>
  <si>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</si>
  <si>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</si>
  <si>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</si>
  <si>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</si>
  <si>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</si>
  <si>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</si>
  <si>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</si>
  <si>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</si>
  <si>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</si>
  <si>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</si>
  <si>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</si>
  <si>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</si>
  <si>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</si>
  <si>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</si>
  <si>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</si>
  <si>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</si>
  <si>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</si>
  <si>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</si>
  <si>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</si>
  <si>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</si>
  <si>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</si>
  <si>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</si>
  <si>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</si>
  <si>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</si>
  <si>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</si>
  <si>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</si>
  <si>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</si>
  <si>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</si>
  <si>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</si>
  <si>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</si>
  <si>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</si>
  <si>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</si>
  <si>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</si>
  <si>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</si>
  <si>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</si>
  <si>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</si>
  <si>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</si>
  <si>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</si>
  <si>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</si>
  <si>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</si>
  <si>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</si>
  <si>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</si>
  <si>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</si>
  <si>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</si>
  <si>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</si>
  <si>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</si>
  <si>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</si>
  <si>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</si>
  <si>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</si>
  <si>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</si>
  <si>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</si>
  <si>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</si>
  <si>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</si>
  <si>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</si>
  <si>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</si>
  <si>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</si>
  <si>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</si>
  <si>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</si>
  <si>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</si>
  <si>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</si>
  <si>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</si>
  <si>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</si>
  <si>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</si>
  <si>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</si>
  <si>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</si>
  <si>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</si>
  <si>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</si>
  <si>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</si>
  <si>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</si>
  <si>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</si>
  <si>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</si>
  <si>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</si>
  <si>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</si>
  <si>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</si>
  <si>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</si>
  <si>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</si>
  <si>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</si>
  <si>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</si>
  <si>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</si>
  <si>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</si>
  <si>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</si>
  <si>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</si>
  <si>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</si>
  <si>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</si>
  <si>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</si>
  <si>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</si>
  <si>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</si>
  <si>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</si>
  <si>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</si>
  <si>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</si>
  <si>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</si>
  <si>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</si>
  <si>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</si>
  <si>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</si>
  <si>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</si>
  <si>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</si>
  <si>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</si>
  <si>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</si>
  <si>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</si>
  <si>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</si>
  <si>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</si>
  <si>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</si>
  <si>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</si>
  <si>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Dodicesimi</t>
  </si>
  <si>
    <t xml:space="preserve"> - </t>
  </si>
  <si>
    <t>E.2.01.01.02.000 - Trasferimenti correnti da Amministrazioni Locali</t>
  </si>
  <si>
    <t>2.0101 - 3/5/1 - Trasferimenti da comuni per funzionamento unione</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</si>
  <si>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</si>
  <si>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</si>
  <si>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</si>
  <si>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</si>
  <si>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</si>
  <si>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</si>
  <si>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</si>
  <si>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</si>
  <si>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</si>
  <si>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</si>
  <si>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</si>
  <si>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Altro…</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</si>
  <si>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</si>
  <si>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</si>
  <si>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</si>
  <si>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</si>
  <si>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</si>
  <si>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</si>
  <si>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</si>
  <si>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</si>
  <si>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</si>
  <si>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</si>
  <si>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</si>
  <si>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</si>
  <si>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</si>
  <si>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</si>
  <si>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</si>
  <si>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</si>
  <si>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</si>
  <si>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</si>
  <si>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</si>
  <si>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</si>
  <si>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</si>
  <si>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</si>
  <si>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</si>
  <si>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</si>
  <si>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</si>
  <si>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</si>
  <si>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</si>
  <si>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</si>
  <si>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2.0101 - 3/5/2 - Trasferimenti da comuni per funzionamento unione - spese di personale</t>
  </si>
  <si>
    <t>E.2.01.01.02.003 - Trasferimenti correnti da Comuni</t>
  </si>
  <si>
    <t>2.0101 - 3/13/1 - Trasferimento dai Comuni delle quote SUAP all' Ulam  per riversamento al Comune di Ovada (cap. out. 11 art 1)</t>
  </si>
  <si>
    <t>2.0101 - 3/13/2 - Trasferimento dai Comuni delle quote Galborba all' Ulam  per riversamento  (cap. out. 11 art 2)</t>
  </si>
  <si>
    <t>2.0101 - 3/13/3 - Trasferimento dai Comuni delle quote ASCA e Infanti Illegittimi all' Ulam  per riversamento (cap. out. 11 art 3)</t>
  </si>
  <si>
    <t>2.0101 - 3/14/1 - Rimborso quote mutui in capo all'Unione da parte dei Comuni usciti (Cassinelle, Malvicino, Visone) (cap. out 51/1+51/2 in quote parte)</t>
  </si>
  <si>
    <t>2.0101 - 3/98/1 - Trasferimenti dai comuni per  funzionamento unione (uscita correlata cap 18/7)</t>
  </si>
  <si>
    <t>2.0101 - 3/1504/1 - Trasferimenti da ATO6 Alessandrino - 10% destinato alle spese generali - anno  2023</t>
  </si>
  <si>
    <t>E.2.01.01.02.001 - Trasferimenti correnti da Regioni e province autonome</t>
  </si>
  <si>
    <t>2.0101 - 3/1505/1 - Trasferimenti da ATO6 Alessandrino - 15% destinato alle spese generali - anno  2024</t>
  </si>
  <si>
    <t>2.0101 - 3/2024/1 - Trasferimento da parte del Comune di Malvicino per rimborso quote ammortamento mutuo CCDDPP posizione 4462996/01 'Opere ricettive per il turismo - Area di sosta Comune di Malvicino' - anni 2018-2024</t>
  </si>
  <si>
    <t>2.0101 - 4/6/2 - Trasferimenti dalla Regione per funzioni delegate ULAM - Contributo funzioni associate relativo anno precedente</t>
  </si>
  <si>
    <t>2.0101 - 4/11/1 - Trasferimenti dalla Regione per scuole Cassinelle ( out  20/1)</t>
  </si>
  <si>
    <t>3.0100 - 10/61/1 - Diritti di rogito (cap.out.61/1)</t>
  </si>
  <si>
    <t>E.3.01.02.01.000 - Entrate dalla vendita di servizi</t>
  </si>
  <si>
    <t>E.3.01.02.01.032 - Proventi da diritti di segreteria e rogito</t>
  </si>
  <si>
    <t>3.0500 - 5/8/1 - Tesserini funghi</t>
  </si>
  <si>
    <t>E.3.05.99.99.000 - Altre entrate correnti n.a.c.</t>
  </si>
  <si>
    <t>E.3.05.99.99.999 - Altre entrate correnti n.a.c.</t>
  </si>
  <si>
    <t>3.0500 - 5/8/2 - Introiti e rimborsi diversi</t>
  </si>
  <si>
    <t>3.0500 - 5/888/1 - Quota incassata dal LL.PP (riparto del  20% fondo incentivante di competenza dell'Ente)(uscita correlata cap.888/1)</t>
  </si>
  <si>
    <t>4.0200 - 5/1503/2 - Ko - FONDI ATO 2021 - Piano interventi Comuni (out cap 1503/2) - sostituito nel 2026 capitolo nuova istituzione a seguito delega al Comune di Prasco (cap out. 1506 art 2)</t>
  </si>
  <si>
    <t>E.4.02.03.03.000 - Contributi agli investimenti da altre Imprese</t>
  </si>
  <si>
    <t>E.4.02.03.03.999 - Contributi agli investimenti da altre Imprese</t>
  </si>
  <si>
    <t>Manuale</t>
  </si>
  <si>
    <t>4.0200 - 5/1504/2 - FONDI ATO 2023 - Piano interventi Comuni (out cap 1504/2)</t>
  </si>
  <si>
    <t>4.0200 - 5/1505/2 - FONDI ATO 2024 - Piano interventi Comuni (out cap 1505/2)</t>
  </si>
  <si>
    <t>4.0200 - 5/1506/2 - FONDI ATO 2021 - Piano interventi Comuni (out cap 1506/2) - nuova istituzione 2026 per gestione delega fondi</t>
  </si>
  <si>
    <t>9.0100 - 6/9/1 - Incasso IVA splyt</t>
  </si>
  <si>
    <t>E.9.01.01.02.000 - Ritenute per scissione contabile IVA (split payment)</t>
  </si>
  <si>
    <t>E.9.01.01.02.001 - Ritenute per scissione contabile IVA (split payment)</t>
  </si>
  <si>
    <t>9.0100 - 6/9/3 - Ritenute erariali dipendenti</t>
  </si>
  <si>
    <t>E.9.01.02.01.000 - Ritenute erariali su redditi da lavoro dipendente per conto terzi</t>
  </si>
  <si>
    <t>E.9.01.02.01.001 - Ritenute erariali su redditi da lavoro dipendente per conto terzi</t>
  </si>
  <si>
    <t>Tredicesimi</t>
  </si>
  <si>
    <t>9.0100 - 6/9/4 - Ritenute previdenziali e assistenziali personale</t>
  </si>
  <si>
    <t>E.9.01.02.02.000 - Ritenute previdenziali e assistenziali su redditi da lavoro dipendente per conto terzi</t>
  </si>
  <si>
    <t>E.9.01.02.02.001 - Ritenute previdenziali e assistenziali su redditi da lavoro dipendente per conto terzi</t>
  </si>
  <si>
    <t>9.0100 - 6/9/5 - Ritenute per lavoro autonomo (codifica ok)</t>
  </si>
  <si>
    <t>E.9.01.03.02.000 - Ritenute previdenziali e assistenziali su redditi da lavoro autonomo per conto terzi</t>
  </si>
  <si>
    <t>E.9.01.03.02.001 - Ritenute previdenziali e assistenziali su redditi da lavoro autonomo per conto terzi</t>
  </si>
  <si>
    <t>9.0100 - 6/14/8 - Entrate correlate a spese non andate a buon fine (out. cap 14 art 8)</t>
  </si>
  <si>
    <t>E.9.01.99.01.000 - Entrate a seguito di spese non andate a buon fine</t>
  </si>
  <si>
    <t>E.9.01.99.01.001 - Entrate a seguito di spese non andate a buon fine</t>
  </si>
  <si>
    <t>9.0200 - 6/9/6 - Restituzione depositi cauzionali</t>
  </si>
  <si>
    <t>E.9.02.04.02.000 - Restituzione di depositi cauzionali o contrattuali presso terzi</t>
  </si>
  <si>
    <t>E.9.02.04.02.001 - Restituzione di depositi cauzionali o contrattuali presso terzi</t>
  </si>
  <si>
    <t>9.0200 - 6/9/7 - costituzione depositi cauzionali</t>
  </si>
  <si>
    <t>E.9.02.04.01.000 - Costituzione di depositi cauzionali o contrattuali di terzi</t>
  </si>
  <si>
    <t>E.9.02.04.01.001 - Costituzione di depositi cauzionali o contrattuali di terzi</t>
  </si>
  <si>
    <t>01.02.1 - 120/1/2 - Stipendio personale - Segretario Comunale</t>
  </si>
  <si>
    <t>U.1.01.01.01.000 - Retribuzioni in denaro</t>
  </si>
  <si>
    <t>U.1.01.01.01.002 - Voci stipendiali corrisposte al personale a tempo indeterminato</t>
  </si>
  <si>
    <t>01.02.1 - 120/1021/1 - Compenso per responsabilità di funzione al Segretario Comunale - anno in corso (cap. in 5/3 - 1^ parte di 3)</t>
  </si>
  <si>
    <t>U.1.01.01.02.000 - Altre spese per il personale</t>
  </si>
  <si>
    <t>U.1.01.01.02.999 - Altre spese per il personale n.a.c.</t>
  </si>
  <si>
    <t>01.02.1 - 120/1021/2 - Oneri su compenso per responsabilità di funzione al Segretario Comunale - anno in corso (cap. in 5/3 - 2^ parte di 3)</t>
  </si>
  <si>
    <t>U.1.01.02.01.000 - Contributi sociali effettivi a carico dell'ente</t>
  </si>
  <si>
    <t>U.1.01.02.01.001 - Contributi obbligatori per il personale</t>
  </si>
  <si>
    <t>01.02.1 - 13570/61/1 - Quota diritti di rogito spettanti al Segretario Comunale (cap.in. 61/1)</t>
  </si>
  <si>
    <t>U.1.01.01.01.004 - Indennità ed altri compensi, esclusi i rimborsi spesa per missione, corrisposti al personale a tempo indeterminato</t>
  </si>
  <si>
    <t>01.02.1 - 120/1021/3 - Irap su Compenso per responsabilità di funzione al Segretario Comunale - anno in corso (cap. in 5/3 - 3^ parte di 3)</t>
  </si>
  <si>
    <t>U.1.02.01.01.000 - Imposta regionale sulle attività produttive (IRAP)</t>
  </si>
  <si>
    <t>U.1.02.01.01.001 - Imposta regionale sulle attività produttive (IRAP)</t>
  </si>
  <si>
    <t>01.01.1 - 30/9/1 - Compenso al revisore dei conti</t>
  </si>
  <si>
    <t>U.1.03.02.11.000 - Prestazioni professionali e specialistiche</t>
  </si>
  <si>
    <t>U.1.03.02.11.999 - Altre prestazioni professionali e specialistiche n.a.c.</t>
  </si>
  <si>
    <t>01.01.1 - 30/888/1 - Materiale informatico  (20% della quota rup di spettanza dell'Ente esecutore dei lavori Pubblici)(entrata correlata 888/1)</t>
  </si>
  <si>
    <t>U.1.03.01.02.000 - Altri beni di consumo</t>
  </si>
  <si>
    <t>U.1.03.01.02.006 - Materiale informatico</t>
  </si>
  <si>
    <t>01.02.1 - 130/2/1 - Acquisto beni per servizio segreteria</t>
  </si>
  <si>
    <t>01.02.1 - 140/3/1 - Prestazioni servizi per funzionamento uffici</t>
  </si>
  <si>
    <t>U.1.03.02.99.000 - Altri servizi</t>
  </si>
  <si>
    <t>U.1.03.02.99.999 - Altri servizi diversi n.a.c.</t>
  </si>
  <si>
    <t>01.03.1 - 250/12/1 - Spese per tesoreria</t>
  </si>
  <si>
    <t>U.1.03.02.17.000 - Servizi finanziari</t>
  </si>
  <si>
    <t>U.1.03.02.17.002 - Oneri per servizio di tesoreria</t>
  </si>
  <si>
    <t>01.06.1 - 580/7/1 - Spese per funzionamento ufficio tecnico - servizi</t>
  </si>
  <si>
    <t>01.02.1 - 30/11/3 - Trasferimento quota associativa ASCA e infanti illegittimi (cap. in 13 art.3)</t>
  </si>
  <si>
    <t>U.1.04.01.02.000 - Trasferimenti correnti a Amministrazioni Locali</t>
  </si>
  <si>
    <t>U.1.04.01.02.005 - Trasferimenti correnti a Unioni di Comuni</t>
  </si>
  <si>
    <t>01.02.1 - 13570/60/1 - Trasferimenti correnti al Comune di Prasco per spese di personale (segreteria)</t>
  </si>
  <si>
    <t>U.1.04.01.02.003 - Trasferimenti correnti a Comuni</t>
  </si>
  <si>
    <t>01.03.1 - 30/18/7 - Trasferimenti correnti/ rimborsi dall'Ulam ai Comuni dell'Unione (in 98/1)</t>
  </si>
  <si>
    <t>09.07.1 - 5640/11/2 - Spese per GALBORBA (cap. in 13 art. 2)</t>
  </si>
  <si>
    <t>U.1.04.01.02.999 - Trasferimenti correnti a altre Amministrazioni Locali n.a.c.</t>
  </si>
  <si>
    <t>09.07.1 - 5640/100/1 - Trasferimento al CAI quota annuale- Protocollo intesa per la valorizzazione e la manutenzione della rete escursionistica  regionale ricadente nei nostri territori  - Sottoscrizione 20.11.2019</t>
  </si>
  <si>
    <t>U.1.04.03.99.000 - Trasferimenti correnti a altre imprese</t>
  </si>
  <si>
    <t>U.1.04.03.99.999 - Trasferimenti correnti a altre imprese</t>
  </si>
  <si>
    <t>14.04.1 - 5640/11/1 - Spese per SUAP (Ovada) (cap. in 13 art 1)</t>
  </si>
  <si>
    <t>50.01.1 - 30/51/1 - QUOTA INTERESSI MUTUO ex  CARIGE (ora BBPER)</t>
  </si>
  <si>
    <t>U.1.07.05.04.000 - Interessi passivi su finanziamenti a medio lungo termine a Imprese</t>
  </si>
  <si>
    <t>U.1.07.05.04.999 - Interessi passivi a altre imprese su finanziamenti a medio lungo termine</t>
  </si>
  <si>
    <t>Semestrale</t>
  </si>
  <si>
    <t>01.09.1 - 30/2158/1 - Rimborsi e poste correttive dell'ente - Restituzione versamenti non dovuti (in introiti e rimborsi diversi)</t>
  </si>
  <si>
    <t>U.1.09.02.01.000 - Rimborsi di imposte e tasse di natura corrente</t>
  </si>
  <si>
    <t>U.1.09.02.01.001 - Rimborsi di imposte e tasse di natura corrente</t>
  </si>
  <si>
    <t>20.01.1 - 880/16/1 - Fondo di riserva di cassa</t>
  </si>
  <si>
    <t>U.1.10.01.01.000 - Fondo di riserva</t>
  </si>
  <si>
    <t>U.1.10.01.01.001 - Fondi di riserva</t>
  </si>
  <si>
    <t>01.03.2 - 250/1503/2 - Ko - FONDI ATO 2021 - Accordo di programma con Ato6 Alessandrino per utilizzo annualità (in cap 1503/2)- (capitolo sostituito nuova istituzione anno 2026 1506 art 2)</t>
  </si>
  <si>
    <t>U.2.02.02.01.000 - Terreni</t>
  </si>
  <si>
    <t>U.2.02.02.01.999 - Altri terreni n.a.c.</t>
  </si>
  <si>
    <t>01.03.2 - 250/1504/2 - FONDI ATO 2023 - Accordo di programma con Ato6 Alessandrino per utilizzo annualità (in cap 1504/2)</t>
  </si>
  <si>
    <t>01.03.2 - 250/1505/2 - FONDI ATO 2024 - Accordo di programma con Ato6 Alessandrino per utilizzo annualità (in cap 1505/2)</t>
  </si>
  <si>
    <t>09.06.2 - 30/1506/2 - Trasferimento al Comune di Prasco della quota parte relativa ai fondi Ato 2021 a seguito di delega DCU 10 del 28.06.2025 (in sostituzione capitolo 1503 art 1)</t>
  </si>
  <si>
    <t>U.2.05.99.99.000 - Altre spese in conto capitale n.a.c.</t>
  </si>
  <si>
    <t>U.2.05.99.99.999 - Altre spese in conto capitale n.a.c.</t>
  </si>
  <si>
    <t>09.07.2 - 30/2025/5 - Trasferimenti in conto capitale dalla Regione - Fondo per la montagna 2024 - per realizzazione progetto (in.2025/5)</t>
  </si>
  <si>
    <t>50.02.4 - 30/51/2 - QUOTA CAPITALE  MUTUO ex  CARIGE (ora BBPER)</t>
  </si>
  <si>
    <t>U.4.03.01.04.000 - Rimborso Mutui e altri finanziamenti a medio lungo termine a Imprese</t>
  </si>
  <si>
    <t>U.4.03.01.04.999 - Rimborso Mutui e altri finanziamenti a medio lungo termine ad altre imprese</t>
  </si>
  <si>
    <t>99.01.7 - 30/14/5 - Ritenute per lavoro autonomo (codifica ok)</t>
  </si>
  <si>
    <t>U.7.01.03.02.000 - Versamenti di ritenute previdenziali e assistenziali su Redditi da lavoro autonomo per conto terzi</t>
  </si>
  <si>
    <t>U.7.01.03.02.001 - Versamenti di ritenute previdenziali e assistenziali su Redditi da lavoro autonomo per conto terzi</t>
  </si>
  <si>
    <t>99.01.7 - 30/14/8 - Spese correlate a uscite non andate a buon fine (in cap. 14 art 8 )</t>
  </si>
  <si>
    <t>U.7.01.99.01.000 - Spese non andate a buon fine</t>
  </si>
  <si>
    <t>U.7.01.99.01.001 - Spese non andate a buon fine</t>
  </si>
  <si>
    <t>99.01.7 - 13570/14/1 - Versamento IVA splyt</t>
  </si>
  <si>
    <t>U.7.01.01.02.000 - Versamento delle ritenute per scissione contabile IVA (split payment)</t>
  </si>
  <si>
    <t>U.7.01.01.02.001 - Versamento delle ritenute per scissione contabile IVA (split payment)</t>
  </si>
  <si>
    <t>99.01.7 - 13570/14/4 - Ritenute previdenziali ed assistenziali dipendenti</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</si>
  <si>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</si>
  <si>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</si>
  <si>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99.01.7 - 13570/14/8 - Ritenute erariali dipendenti</t>
  </si>
  <si>
    <t>U.7.01.02.01.000 - Versamenti di ritenute erariali su Redditi da lavoro dipendente riscosse per conto terzi</t>
  </si>
  <si>
    <t>U.7.01.02.01.001 - Versamenti di ritenute erariali su Redditi da lavoro dipendente riscosse per conto terzi</t>
  </si>
  <si>
    <t>99.01.7 - 30/14/6 - Restituzione depositi cauzionali</t>
  </si>
  <si>
    <t>U.7.02.04.02.000 - Restituzione di depositi cauzionali o contrattuali di terzi</t>
  </si>
  <si>
    <t>U.7.02.04.02.001 - Restituzione di depositi cauzionali o contrattuali di terzi</t>
  </si>
  <si>
    <t>99.01.7 - 30/14/7 - Costituzione depositi cauzionali</t>
  </si>
  <si>
    <t>U.7.02.04.01.000 - Costituzione di depositi cauzionali o contrattuali presso terzi</t>
  </si>
  <si>
    <t>U.7.02.04.01.001 - Costituzione di depositi cauzionali o contrattuali presso terzi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</si>
</sst>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style="dotted">
        <color auto="1"/>
      </top>
      <bottom style="thin">
        <color auto="1"/>
      </bottom>
      <diagonal/>
    </border>
    <border>
      <left style="thin">
        <color auto="1"/>
      </left>
      <right style="double">
        <color auto="1"/>
      </right>
      <top/>
      <bottom style="thin">
        <color auto="1"/>
      </bottom>
      <diagonal/>
    </border>
    <border>
      <left style="double">
        <color auto="1"/>
      </left>
      <right style="thin">
        <color auto="1"/>
      </right>
      <top style="dotted">
        <color auto="1"/>
      </top>
      <bottom style="thin">
        <color auto="1"/>
      </bottom>
      <diagonal/>
    </border>
    <border>
      <left style="double">
        <color auto="1"/>
      </left>
      <right style="thin">
        <color auto="1"/>
      </right>
      <top style="thin">
        <color auto="1"/>
      </top>
      <bottom style="dotted">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77">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8" fillId="0" borderId="60" xfId="11" applyFont="1" applyBorder="1" applyAlignment="1">
      <alignment horizontal="left" vertical="center" wrapText="1"/>
    </xf>
    <xf numFmtId="0" fontId="8" fillId="0" borderId="61" xfId="11" applyFont="1" applyBorder="1" applyAlignment="1">
      <alignment horizontal="left" vertical="center" wrapText="1"/>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83" xfId="11" applyFont="1" applyBorder="1" applyAlignment="1">
      <alignment horizontal="left" vertical="center" wrapText="1"/>
    </xf>
    <xf numFmtId="0" fontId="8" fillId="0" borderId="84"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85" xfId="11" applyFont="1" applyBorder="1" applyAlignment="1">
      <alignment horizontal="left" vertical="center" wrapText="1"/>
    </xf>
    <xf numFmtId="3" fontId="20" fillId="0" borderId="86"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0" fontId="8" fillId="0" borderId="88" xfId="11" applyFont="1" applyBorder="1" applyAlignment="1">
      <alignment horizontal="left" vertical="center" wrapText="1"/>
    </xf>
    <xf numFmtId="0" fontId="8" fillId="0" borderId="89" xfId="11" applyFont="1" applyBorder="1" applyAlignment="1">
      <alignment horizontal="left" vertical="center"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6"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8"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4"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20" fillId="0" borderId="89"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23"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6" xfId="12" applyNumberFormat="1" applyFont="1" applyBorder="1" applyProtection="1">
      <protection locked="0"/>
    </xf>
    <xf numFmtId="3" fontId="16" fillId="0" borderId="87" xfId="12" applyNumberFormat="1" applyFont="1" applyBorder="1" applyProtection="1">
      <protection locked="0"/>
    </xf>
    <xf numFmtId="3" fontId="16" fillId="0" borderId="82" xfId="12" applyNumberFormat="1" applyFont="1" applyBorder="1" applyProtection="1">
      <protection locked="0"/>
    </xf>
    <xf numFmtId="3" fontId="16" fillId="0" borderId="88"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4" xfId="12" applyNumberFormat="1" applyFont="1" applyBorder="1" applyProtection="1">
      <protection locked="0"/>
    </xf>
    <xf numFmtId="3" fontId="20" fillId="0" borderId="28" xfId="12" applyNumberFormat="1" applyFont="1" applyBorder="1" applyProtection="1">
      <protection locked="0"/>
    </xf>
    <xf numFmtId="3" fontId="20" fillId="0" borderId="88" xfId="12" applyNumberFormat="1" applyFont="1" applyBorder="1" applyProtection="1">
      <protection locked="0"/>
    </xf>
    <xf numFmtId="3" fontId="20" fillId="0" borderId="89"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6" xfId="12" applyNumberFormat="1" applyFont="1" applyBorder="1" applyProtection="1">
      <protection locked="0"/>
    </xf>
    <xf numFmtId="3" fontId="6" fillId="0" borderId="87" xfId="12" applyNumberFormat="1" applyFont="1" applyBorder="1" applyProtection="1">
      <protection locked="0"/>
    </xf>
    <xf numFmtId="3" fontId="6" fillId="0" borderId="82" xfId="12" applyNumberFormat="1" applyFont="1" applyBorder="1" applyProtection="1">
      <protection locked="0"/>
    </xf>
    <xf numFmtId="3" fontId="6" fillId="0" borderId="88" xfId="12" applyNumberFormat="1" applyFont="1" applyBorder="1" applyProtection="1">
      <protection locked="0"/>
    </xf>
    <xf numFmtId="3" fontId="15" fillId="0" borderId="82" xfId="12" applyNumberFormat="1" applyFont="1" applyBorder="1" applyProtection="1">
      <protection locked="0"/>
    </xf>
    <xf numFmtId="3" fontId="15" fillId="0" borderId="84" xfId="12" applyNumberFormat="1" applyFont="1" applyBorder="1" applyProtection="1">
      <protection locked="0"/>
    </xf>
    <xf numFmtId="3" fontId="15" fillId="0" borderId="88" xfId="12" applyNumberFormat="1" applyFont="1" applyBorder="1" applyProtection="1">
      <protection locked="0"/>
    </xf>
    <xf numFmtId="3" fontId="15" fillId="0" borderId="89"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5"/>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3" t="s">
        <v>164</v>
      </c>
      <c r="B5" s="263"/>
      <c r="C5" s="263"/>
      <c r="D5" s="263"/>
      <c r="E5" s="263"/>
      <c r="F5" s="263"/>
      <c r="G5" s="263"/>
      <c r="H5" s="263"/>
      <c r="I5" s="263"/>
      <c r="J5" s="263"/>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3" t="s">
        <v>166</v>
      </c>
      <c r="B9" s="263"/>
      <c r="C9" s="263"/>
      <c r="D9" s="263"/>
      <c r="E9" s="263"/>
      <c r="F9" s="263"/>
      <c r="G9" s="263"/>
      <c r="H9" s="263"/>
      <c r="I9" s="263"/>
      <c r="J9" s="263"/>
    </row>
    <row r="10" spans="1:10" s="24" customFormat="1" ht="18.75" customHeight="1" x14ac:dyDescent="0.25">
      <c r="A10" s="22"/>
      <c r="B10" s="23"/>
      <c r="C10" s="23"/>
      <c r="D10" s="23"/>
      <c r="E10" s="23"/>
      <c r="F10" s="23"/>
      <c r="G10" s="23"/>
      <c r="H10" s="23"/>
      <c r="I10" s="23"/>
      <c r="J10" s="23"/>
    </row>
    <row r="11" spans="1:10" ht="15.6" customHeight="1" x14ac:dyDescent="0.25">
      <c r="A11" s="260" t="s">
        <v>130</v>
      </c>
      <c r="B11" s="271" t="s">
        <v>131</v>
      </c>
      <c r="C11" s="13" t="s">
        <v>3</v>
      </c>
      <c r="D11" s="12"/>
      <c r="E11" s="12"/>
      <c r="F11" s="12"/>
      <c r="G11" s="12"/>
      <c r="H11" s="12"/>
      <c r="I11" s="12"/>
      <c r="J11" s="11"/>
    </row>
    <row r="12" spans="1:10" ht="33" customHeight="1" x14ac:dyDescent="0.25">
      <c r="A12" s="261"/>
      <c r="B12" s="267"/>
      <c r="C12" s="273" t="s">
        <v>177</v>
      </c>
      <c r="D12" s="274"/>
      <c r="E12" s="8" t="s">
        <v>178</v>
      </c>
      <c r="F12" s="7"/>
      <c r="G12" s="6" t="s">
        <v>179</v>
      </c>
      <c r="H12" s="7"/>
      <c r="I12" s="6" t="s">
        <v>180</v>
      </c>
      <c r="J12" s="5"/>
    </row>
    <row r="13" spans="1:10" ht="37.5" customHeight="1" x14ac:dyDescent="0.25">
      <c r="A13" s="262"/>
      <c r="B13" s="272"/>
      <c r="C13" s="25" t="s">
        <v>143</v>
      </c>
      <c r="D13" s="26" t="s">
        <v>181</v>
      </c>
      <c r="E13" s="27" t="s">
        <v>143</v>
      </c>
      <c r="F13" s="28" t="s">
        <v>181</v>
      </c>
      <c r="G13" s="29" t="s">
        <v>143</v>
      </c>
      <c r="H13" s="28" t="s">
        <v>156</v>
      </c>
      <c r="I13" s="29" t="s">
        <v>143</v>
      </c>
      <c r="J13" s="30" t="s">
        <v>4</v>
      </c>
    </row>
    <row r="14" spans="1:10" s="34" customFormat="1" ht="19.5" customHeight="1" x14ac:dyDescent="0.2">
      <c r="A14" s="31"/>
      <c r="B14" s="32" t="s">
        <v>138</v>
      </c>
      <c r="C14" s="62">
        <v>125903.44</v>
      </c>
      <c r="D14" s="63">
        <v>45710.46</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+C18+C21+C22+C23</f>
        <v>0</v>
      </c>
      <c r="D17" s="65">
        <f t="shared" si="0"/>
        <v>0</v>
      </c>
      <c r="E17" s="65">
        <f t="shared" si="0"/>
        <v>0</v>
      </c>
      <c r="F17" s="65">
        <f t="shared" si="0"/>
        <v>0</v>
      </c>
      <c r="G17" s="65">
        <f t="shared" si="0"/>
        <v>0</v>
      </c>
      <c r="H17" s="65">
        <f t="shared" si="0"/>
        <v>0</v>
      </c>
      <c r="I17" s="65">
        <f t="shared" si="0"/>
        <v>0</v>
      </c>
      <c r="J17" s="66">
        <f t="shared" si="0"/>
        <v>0</v>
      </c>
    </row>
    <row r="18" spans="1:10" x14ac:dyDescent="0.25">
      <c r="A18" s="43" t="s">
        <v>147</v>
      </c>
      <c r="B18" s="42" t="s">
        <v>148</v>
      </c>
      <c r="C18" s="67">
        <f>SUM(C19:C20)</f>
        <v>0</v>
      </c>
      <c r="D18" s="68">
        <f t="shared" ref="D18:J18" si="1">SUM(D19:D20)</f>
        <v>0</v>
      </c>
      <c r="E18" s="69">
        <f t="shared" si="1"/>
        <v>0</v>
      </c>
      <c r="F18" s="68">
        <f t="shared" si="1"/>
        <v>0</v>
      </c>
      <c r="G18" s="69">
        <f t="shared" si="1"/>
        <v>0</v>
      </c>
      <c r="H18" s="69">
        <f t="shared" si="1"/>
        <v>0</v>
      </c>
      <c r="I18" s="69">
        <f t="shared" si="1"/>
        <v>0</v>
      </c>
      <c r="J18" s="70">
        <f t="shared" si="1"/>
        <v>0</v>
      </c>
    </row>
    <row r="19" spans="1:10" x14ac:dyDescent="0.25">
      <c r="A19" s="43"/>
      <c r="B19" s="42" t="s">
        <v>154</v>
      </c>
      <c r="C19" s="71"/>
      <c r="D19" s="72"/>
      <c r="E19" s="73"/>
      <c r="F19" s="73"/>
      <c r="G19" s="73"/>
      <c r="H19" s="73"/>
      <c r="I19" s="72"/>
      <c r="J19" s="74"/>
    </row>
    <row r="20" spans="1:10" x14ac:dyDescent="0.25">
      <c r="A20" s="43"/>
      <c r="B20" s="42"/>
      <c r="C20" s="71"/>
      <c r="D20" s="73"/>
      <c r="E20" s="73"/>
      <c r="F20" s="73"/>
      <c r="G20" s="73"/>
      <c r="H20" s="73"/>
      <c r="I20" s="73"/>
      <c r="J20" s="74"/>
    </row>
    <row r="21" spans="1:10" x14ac:dyDescent="0.25">
      <c r="A21" s="43" t="s">
        <v>8</v>
      </c>
      <c r="B21" s="42" t="s">
        <v>158</v>
      </c>
      <c r="C21" s="71"/>
      <c r="D21" s="73"/>
      <c r="E21" s="73"/>
      <c r="F21" s="73"/>
      <c r="G21" s="73"/>
      <c r="H21" s="73"/>
      <c r="I21" s="73"/>
      <c r="J21" s="74"/>
    </row>
    <row r="22" spans="1:10" x14ac:dyDescent="0.25">
      <c r="A22" s="43" t="s">
        <v>9</v>
      </c>
      <c r="B22" s="42" t="s">
        <v>159</v>
      </c>
      <c r="C22" s="71"/>
      <c r="D22" s="73"/>
      <c r="E22" s="73"/>
      <c r="F22" s="73"/>
      <c r="G22" s="73"/>
      <c r="H22" s="73"/>
      <c r="I22" s="73"/>
      <c r="J22" s="74"/>
    </row>
    <row r="23" spans="1:10" x14ac:dyDescent="0.25">
      <c r="A23" s="43" t="s">
        <v>11</v>
      </c>
      <c r="B23" s="42" t="s">
        <v>10</v>
      </c>
      <c r="C23" s="71"/>
      <c r="D23" s="73"/>
      <c r="E23" s="73"/>
      <c r="F23" s="73"/>
      <c r="G23" s="73"/>
      <c r="H23" s="73"/>
      <c r="I23" s="73"/>
      <c r="J23" s="74"/>
    </row>
    <row r="24" spans="1:10" x14ac:dyDescent="0.25">
      <c r="A24" s="43" t="s">
        <v>13</v>
      </c>
      <c r="B24" s="44" t="s">
        <v>12</v>
      </c>
      <c r="C24" s="71"/>
      <c r="D24" s="73"/>
      <c r="E24" s="73"/>
      <c r="F24" s="73"/>
      <c r="G24" s="73"/>
      <c r="H24" s="73"/>
      <c r="I24" s="73"/>
      <c r="J24" s="74"/>
    </row>
    <row r="25" spans="1:10" ht="30" x14ac:dyDescent="0.25">
      <c r="A25" s="45" t="s">
        <v>5</v>
      </c>
      <c r="B25" s="46" t="s">
        <v>136</v>
      </c>
      <c r="C25" s="75">
        <f>+C17+C24</f>
        <v>0</v>
      </c>
      <c r="D25" s="76">
        <f t="shared" ref="D25:J25" si="2">+D17+D24</f>
        <v>0</v>
      </c>
      <c r="E25" s="76">
        <f t="shared" si="2"/>
        <v>0</v>
      </c>
      <c r="F25" s="76">
        <f t="shared" si="2"/>
        <v>0</v>
      </c>
      <c r="G25" s="76">
        <f t="shared" si="2"/>
        <v>0</v>
      </c>
      <c r="H25" s="76">
        <f t="shared" si="2"/>
        <v>0</v>
      </c>
      <c r="I25" s="76">
        <f t="shared" si="2"/>
        <v>0</v>
      </c>
      <c r="J25" s="77">
        <f t="shared" si="2"/>
        <v>0</v>
      </c>
    </row>
    <row r="26" spans="1:10" s="47" customFormat="1" x14ac:dyDescent="0.25">
      <c r="A26" s="43" t="s">
        <v>17</v>
      </c>
      <c r="B26" s="42" t="s">
        <v>16</v>
      </c>
      <c r="C26" s="78"/>
      <c r="D26" s="79"/>
      <c r="E26" s="79"/>
      <c r="F26" s="80"/>
      <c r="G26" s="80"/>
      <c r="H26" s="80"/>
      <c r="I26" s="81"/>
      <c r="J26" s="82"/>
    </row>
    <row r="27" spans="1:10" x14ac:dyDescent="0.25">
      <c r="A27" s="43" t="s">
        <v>19</v>
      </c>
      <c r="B27" s="42" t="s">
        <v>18</v>
      </c>
      <c r="C27" s="78">
        <v>3152.65</v>
      </c>
      <c r="D27" s="79">
        <v>3576.28</v>
      </c>
      <c r="E27" s="79">
        <v>3705.92</v>
      </c>
      <c r="F27" s="80">
        <v>3576.28</v>
      </c>
      <c r="G27" s="80">
        <v>67271.399999999994</v>
      </c>
      <c r="H27" s="80">
        <v>26426.63</v>
      </c>
      <c r="I27" s="81">
        <v>67271.399999999994</v>
      </c>
      <c r="J27" s="82">
        <v>49276.98</v>
      </c>
    </row>
    <row r="28" spans="1:10" x14ac:dyDescent="0.25">
      <c r="A28" s="43"/>
      <c r="B28" s="42" t="s">
        <v>120</v>
      </c>
      <c r="C28" s="78">
        <v>0</v>
      </c>
      <c r="D28" s="79">
        <v>6277.03</v>
      </c>
      <c r="E28" s="79">
        <v>70106.42</v>
      </c>
      <c r="F28" s="80">
        <v>16218.6</v>
      </c>
      <c r="G28" s="80">
        <v>73580.479999999996</v>
      </c>
      <c r="H28" s="80">
        <v>44510.87</v>
      </c>
      <c r="I28" s="81">
        <v>74703.759999999995</v>
      </c>
      <c r="J28" s="82">
        <v>72803.12</v>
      </c>
    </row>
    <row r="29" spans="1:10" x14ac:dyDescent="0.25">
      <c r="A29" s="45" t="s">
        <v>15</v>
      </c>
      <c r="B29" s="48" t="s">
        <v>135</v>
      </c>
      <c r="C29" s="75">
        <f>+C28+C27+C26</f>
        <v>3152.65</v>
      </c>
      <c r="D29" s="76">
        <f t="shared" ref="D29:J29" si="3">+D28+D27+D26</f>
        <v>9853.31</v>
      </c>
      <c r="E29" s="76">
        <f t="shared" si="3"/>
        <v>73812.34</v>
      </c>
      <c r="F29" s="76">
        <f t="shared" si="3"/>
        <v>19794.88</v>
      </c>
      <c r="G29" s="76">
        <f t="shared" si="3"/>
        <v>140851.88</v>
      </c>
      <c r="H29" s="76">
        <f t="shared" si="3"/>
        <v>70937.5</v>
      </c>
      <c r="I29" s="76">
        <f t="shared" si="3"/>
        <v>141975.15999999997</v>
      </c>
      <c r="J29" s="77">
        <f t="shared" si="3"/>
        <v>122080.1</v>
      </c>
    </row>
    <row r="30" spans="1:10" x14ac:dyDescent="0.25">
      <c r="A30" s="43" t="s">
        <v>22</v>
      </c>
      <c r="B30" s="49" t="s">
        <v>21</v>
      </c>
      <c r="C30" s="78"/>
      <c r="D30" s="79">
        <v>0</v>
      </c>
      <c r="E30" s="79"/>
      <c r="F30" s="80">
        <v>0</v>
      </c>
      <c r="G30" s="80"/>
      <c r="H30" s="80">
        <v>150</v>
      </c>
      <c r="I30" s="81"/>
      <c r="J30" s="82">
        <v>300</v>
      </c>
    </row>
    <row r="31" spans="1:10" ht="30" x14ac:dyDescent="0.25">
      <c r="A31" s="43" t="s">
        <v>24</v>
      </c>
      <c r="B31" s="49" t="s">
        <v>23</v>
      </c>
      <c r="C31" s="78"/>
      <c r="D31" s="79"/>
      <c r="E31" s="79"/>
      <c r="F31" s="80"/>
      <c r="G31" s="80"/>
      <c r="H31" s="80"/>
      <c r="I31" s="81"/>
      <c r="J31" s="82"/>
    </row>
    <row r="32" spans="1:10" x14ac:dyDescent="0.25">
      <c r="A32" s="43" t="s">
        <v>26</v>
      </c>
      <c r="B32" s="42" t="s">
        <v>25</v>
      </c>
      <c r="C32" s="78"/>
      <c r="D32" s="79"/>
      <c r="E32" s="79"/>
      <c r="F32" s="80"/>
      <c r="G32" s="80"/>
      <c r="H32" s="80"/>
      <c r="I32" s="81"/>
      <c r="J32" s="82"/>
    </row>
    <row r="33" spans="1:10" x14ac:dyDescent="0.25">
      <c r="A33" s="43" t="s">
        <v>28</v>
      </c>
      <c r="B33" s="42" t="s">
        <v>27</v>
      </c>
      <c r="C33" s="83"/>
      <c r="D33" s="84"/>
      <c r="E33" s="84"/>
      <c r="F33" s="85"/>
      <c r="G33" s="85"/>
      <c r="H33" s="85"/>
      <c r="I33" s="86"/>
      <c r="J33" s="87"/>
    </row>
    <row r="34" spans="1:10" x14ac:dyDescent="0.25">
      <c r="A34" s="43" t="s">
        <v>30</v>
      </c>
      <c r="B34" s="42" t="s">
        <v>29</v>
      </c>
      <c r="C34" s="83">
        <v>145.5</v>
      </c>
      <c r="D34" s="84">
        <v>60</v>
      </c>
      <c r="E34" s="84">
        <v>559.5</v>
      </c>
      <c r="F34" s="85">
        <v>390</v>
      </c>
      <c r="G34" s="85">
        <v>1621.5</v>
      </c>
      <c r="H34" s="85">
        <v>1745</v>
      </c>
      <c r="I34" s="86">
        <v>2586.5</v>
      </c>
      <c r="J34" s="87">
        <v>3100</v>
      </c>
    </row>
    <row r="35" spans="1:10" x14ac:dyDescent="0.25">
      <c r="A35" s="45" t="s">
        <v>20</v>
      </c>
      <c r="B35" s="48" t="s">
        <v>119</v>
      </c>
      <c r="C35" s="75">
        <f>+C34+C33+C32+C31+C30</f>
        <v>145.5</v>
      </c>
      <c r="D35" s="76">
        <f t="shared" ref="D35:J35" si="4">+D34+D33+D32+D31+D30</f>
        <v>60</v>
      </c>
      <c r="E35" s="76">
        <f t="shared" si="4"/>
        <v>559.5</v>
      </c>
      <c r="F35" s="76">
        <f t="shared" si="4"/>
        <v>390</v>
      </c>
      <c r="G35" s="76">
        <f t="shared" si="4"/>
        <v>1621.5</v>
      </c>
      <c r="H35" s="76">
        <f t="shared" si="4"/>
        <v>1895</v>
      </c>
      <c r="I35" s="76">
        <f t="shared" si="4"/>
        <v>2586.5</v>
      </c>
      <c r="J35" s="77">
        <f t="shared" si="4"/>
        <v>3400</v>
      </c>
    </row>
    <row r="36" spans="1:10" x14ac:dyDescent="0.25">
      <c r="A36" s="43" t="s">
        <v>33</v>
      </c>
      <c r="B36" s="42" t="s">
        <v>32</v>
      </c>
      <c r="C36" s="83"/>
      <c r="D36" s="84"/>
      <c r="E36" s="84"/>
      <c r="F36" s="85"/>
      <c r="G36" s="85"/>
      <c r="H36" s="85"/>
      <c r="I36" s="86"/>
      <c r="J36" s="87"/>
    </row>
    <row r="37" spans="1:10" x14ac:dyDescent="0.25">
      <c r="A37" s="43" t="s">
        <v>34</v>
      </c>
      <c r="B37" s="42" t="s">
        <v>0</v>
      </c>
      <c r="C37" s="83">
        <v>59056.22</v>
      </c>
      <c r="D37" s="84">
        <v>0</v>
      </c>
      <c r="E37" s="84">
        <v>131407.72</v>
      </c>
      <c r="F37" s="85">
        <v>0</v>
      </c>
      <c r="G37" s="85">
        <v>131407.72</v>
      </c>
      <c r="H37" s="85">
        <v>0</v>
      </c>
      <c r="I37" s="86">
        <v>139446.78</v>
      </c>
      <c r="J37" s="87">
        <v>252288.2</v>
      </c>
    </row>
    <row r="38" spans="1:10" x14ac:dyDescent="0.25">
      <c r="A38" s="43" t="s">
        <v>35</v>
      </c>
      <c r="B38" s="42" t="s">
        <v>1</v>
      </c>
      <c r="C38" s="83"/>
      <c r="D38" s="84"/>
      <c r="E38" s="84">
        <v>7941.24</v>
      </c>
      <c r="F38" s="85"/>
      <c r="G38" s="85">
        <v>7941.24</v>
      </c>
      <c r="H38" s="85"/>
      <c r="I38" s="86">
        <v>7941.24</v>
      </c>
      <c r="J38" s="87"/>
    </row>
    <row r="39" spans="1:10" x14ac:dyDescent="0.25">
      <c r="A39" s="43" t="s">
        <v>37</v>
      </c>
      <c r="B39" s="42" t="s">
        <v>36</v>
      </c>
      <c r="C39" s="78"/>
      <c r="D39" s="79"/>
      <c r="E39" s="79"/>
      <c r="F39" s="80"/>
      <c r="G39" s="80"/>
      <c r="H39" s="80"/>
      <c r="I39" s="81"/>
      <c r="J39" s="82"/>
    </row>
    <row r="40" spans="1:10" x14ac:dyDescent="0.25">
      <c r="A40" s="43" t="s">
        <v>38</v>
      </c>
      <c r="B40" s="42" t="s">
        <v>2</v>
      </c>
      <c r="C40" s="78"/>
      <c r="D40" s="79"/>
      <c r="E40" s="79"/>
      <c r="F40" s="80"/>
      <c r="G40" s="80"/>
      <c r="H40" s="80"/>
      <c r="I40" s="81"/>
      <c r="J40" s="82"/>
    </row>
    <row r="41" spans="1:10" x14ac:dyDescent="0.25">
      <c r="A41" s="45" t="s">
        <v>31</v>
      </c>
      <c r="B41" s="48" t="s">
        <v>118</v>
      </c>
      <c r="C41" s="75">
        <f>+C40+C39+C38+C37+C36</f>
        <v>59056.22</v>
      </c>
      <c r="D41" s="76">
        <f t="shared" ref="D41:J41" si="5">+D40+D39+D38+D37+D36</f>
        <v>0</v>
      </c>
      <c r="E41" s="76">
        <f t="shared" si="5"/>
        <v>139348.96</v>
      </c>
      <c r="F41" s="76">
        <f t="shared" si="5"/>
        <v>0</v>
      </c>
      <c r="G41" s="76">
        <f t="shared" si="5"/>
        <v>139348.96</v>
      </c>
      <c r="H41" s="76">
        <f t="shared" si="5"/>
        <v>0</v>
      </c>
      <c r="I41" s="76">
        <f t="shared" si="5"/>
        <v>147388.01999999999</v>
      </c>
      <c r="J41" s="77">
        <f t="shared" si="5"/>
        <v>252288.2</v>
      </c>
    </row>
    <row r="42" spans="1:10" x14ac:dyDescent="0.25">
      <c r="A42" s="43" t="s">
        <v>41</v>
      </c>
      <c r="B42" s="42" t="s">
        <v>40</v>
      </c>
      <c r="C42" s="83"/>
      <c r="D42" s="84"/>
      <c r="E42" s="84"/>
      <c r="F42" s="85"/>
      <c r="G42" s="85"/>
      <c r="H42" s="85"/>
      <c r="I42" s="86"/>
      <c r="J42" s="87"/>
    </row>
    <row r="43" spans="1:10" x14ac:dyDescent="0.25">
      <c r="A43" s="43" t="s">
        <v>43</v>
      </c>
      <c r="B43" s="42" t="s">
        <v>42</v>
      </c>
      <c r="C43" s="83"/>
      <c r="D43" s="84"/>
      <c r="E43" s="84"/>
      <c r="F43" s="85"/>
      <c r="G43" s="85"/>
      <c r="H43" s="85"/>
      <c r="I43" s="86"/>
      <c r="J43" s="87"/>
    </row>
    <row r="44" spans="1:10" x14ac:dyDescent="0.25">
      <c r="A44" s="43" t="s">
        <v>45</v>
      </c>
      <c r="B44" s="42" t="s">
        <v>44</v>
      </c>
      <c r="C44" s="83"/>
      <c r="D44" s="84"/>
      <c r="E44" s="84"/>
      <c r="F44" s="85"/>
      <c r="G44" s="85"/>
      <c r="H44" s="85"/>
      <c r="I44" s="86"/>
      <c r="J44" s="87"/>
    </row>
    <row r="45" spans="1:10" x14ac:dyDescent="0.25">
      <c r="A45" s="43" t="s">
        <v>47</v>
      </c>
      <c r="B45" s="42" t="s">
        <v>46</v>
      </c>
      <c r="C45" s="88"/>
      <c r="D45" s="89"/>
      <c r="E45" s="89"/>
      <c r="F45" s="90"/>
      <c r="G45" s="90"/>
      <c r="H45" s="90"/>
      <c r="I45" s="91"/>
      <c r="J45" s="92"/>
    </row>
    <row r="46" spans="1:10" x14ac:dyDescent="0.25">
      <c r="A46" s="45" t="s">
        <v>39</v>
      </c>
      <c r="B46" s="46" t="s">
        <v>117</v>
      </c>
      <c r="C46" s="75">
        <f>+C45+C44+C43+C42</f>
        <v>0</v>
      </c>
      <c r="D46" s="76">
        <f t="shared" ref="D46:J46" si="6">+D45+D44+D43+D42</f>
        <v>0</v>
      </c>
      <c r="E46" s="76">
        <f t="shared" si="6"/>
        <v>0</v>
      </c>
      <c r="F46" s="76">
        <f t="shared" si="6"/>
        <v>0</v>
      </c>
      <c r="G46" s="76">
        <f t="shared" si="6"/>
        <v>0</v>
      </c>
      <c r="H46" s="76">
        <f t="shared" si="6"/>
        <v>0</v>
      </c>
      <c r="I46" s="76">
        <f t="shared" si="6"/>
        <v>0</v>
      </c>
      <c r="J46" s="77">
        <f t="shared" si="6"/>
        <v>0</v>
      </c>
    </row>
    <row r="47" spans="1:10" x14ac:dyDescent="0.25">
      <c r="A47" s="43" t="s">
        <v>50</v>
      </c>
      <c r="B47" s="42" t="s">
        <v>49</v>
      </c>
      <c r="C47" s="88"/>
      <c r="D47" s="89"/>
      <c r="E47" s="89"/>
      <c r="F47" s="90"/>
      <c r="G47" s="90"/>
      <c r="H47" s="90"/>
      <c r="I47" s="91"/>
      <c r="J47" s="92"/>
    </row>
    <row r="48" spans="1:10" x14ac:dyDescent="0.25">
      <c r="A48" s="43" t="s">
        <v>52</v>
      </c>
      <c r="B48" s="42" t="s">
        <v>51</v>
      </c>
      <c r="C48" s="88"/>
      <c r="D48" s="89"/>
      <c r="E48" s="89"/>
      <c r="F48" s="90"/>
      <c r="G48" s="90"/>
      <c r="H48" s="90"/>
      <c r="I48" s="91"/>
      <c r="J48" s="92"/>
    </row>
    <row r="49" spans="1:10" x14ac:dyDescent="0.25">
      <c r="A49" s="43" t="s">
        <v>54</v>
      </c>
      <c r="B49" s="42" t="s">
        <v>53</v>
      </c>
      <c r="C49" s="88"/>
      <c r="D49" s="89"/>
      <c r="E49" s="89"/>
      <c r="F49" s="90"/>
      <c r="G49" s="90"/>
      <c r="H49" s="90"/>
      <c r="I49" s="91"/>
      <c r="J49" s="92"/>
    </row>
    <row r="50" spans="1:10" x14ac:dyDescent="0.25">
      <c r="A50" s="43" t="s">
        <v>56</v>
      </c>
      <c r="B50" s="42" t="s">
        <v>55</v>
      </c>
      <c r="C50" s="88"/>
      <c r="D50" s="89"/>
      <c r="E50" s="89"/>
      <c r="F50" s="90"/>
      <c r="G50" s="90"/>
      <c r="H50" s="90"/>
      <c r="I50" s="91"/>
      <c r="J50" s="92"/>
    </row>
    <row r="51" spans="1:10" x14ac:dyDescent="0.25">
      <c r="A51" s="45" t="s">
        <v>48</v>
      </c>
      <c r="B51" s="48" t="s">
        <v>116</v>
      </c>
      <c r="C51" s="75">
        <f>+C50+C49+C48+C47</f>
        <v>0</v>
      </c>
      <c r="D51" s="76">
        <f t="shared" ref="D51:J51" si="7">+D50+D49+D48+D47</f>
        <v>0</v>
      </c>
      <c r="E51" s="76">
        <f t="shared" si="7"/>
        <v>0</v>
      </c>
      <c r="F51" s="76">
        <f t="shared" si="7"/>
        <v>0</v>
      </c>
      <c r="G51" s="76">
        <f t="shared" si="7"/>
        <v>0</v>
      </c>
      <c r="H51" s="76">
        <f t="shared" si="7"/>
        <v>0</v>
      </c>
      <c r="I51" s="76">
        <f t="shared" si="7"/>
        <v>0</v>
      </c>
      <c r="J51" s="77">
        <f t="shared" si="7"/>
        <v>0</v>
      </c>
    </row>
    <row r="52" spans="1:10" x14ac:dyDescent="0.25">
      <c r="A52" s="43" t="s">
        <v>59</v>
      </c>
      <c r="B52" s="42" t="s">
        <v>58</v>
      </c>
      <c r="C52" s="88">
        <v>2113.6999999999998</v>
      </c>
      <c r="D52" s="89">
        <v>1692.8</v>
      </c>
      <c r="E52" s="89">
        <v>25858.73</v>
      </c>
      <c r="F52" s="90">
        <v>3244.39</v>
      </c>
      <c r="G52" s="90">
        <v>30537.63</v>
      </c>
      <c r="H52" s="90">
        <v>88586.48</v>
      </c>
      <c r="I52" s="91">
        <v>48367.18</v>
      </c>
      <c r="J52" s="92">
        <v>182500</v>
      </c>
    </row>
    <row r="53" spans="1:10" x14ac:dyDescent="0.25">
      <c r="A53" s="43" t="s">
        <v>61</v>
      </c>
      <c r="B53" s="42" t="s">
        <v>60</v>
      </c>
      <c r="C53" s="88"/>
      <c r="D53" s="89">
        <v>0</v>
      </c>
      <c r="E53" s="89"/>
      <c r="F53" s="90">
        <v>0</v>
      </c>
      <c r="G53" s="90"/>
      <c r="H53" s="90">
        <v>1000</v>
      </c>
      <c r="I53" s="91"/>
      <c r="J53" s="92">
        <v>2000</v>
      </c>
    </row>
    <row r="54" spans="1:10" x14ac:dyDescent="0.25">
      <c r="A54" s="45" t="s">
        <v>57</v>
      </c>
      <c r="B54" s="46" t="s">
        <v>115</v>
      </c>
      <c r="C54" s="75">
        <f>+C53+C52</f>
        <v>2113.6999999999998</v>
      </c>
      <c r="D54" s="76">
        <f t="shared" ref="D54:J54" si="8">+D53+D52</f>
        <v>1692.8</v>
      </c>
      <c r="E54" s="76">
        <f t="shared" si="8"/>
        <v>25858.73</v>
      </c>
      <c r="F54" s="76">
        <f t="shared" si="8"/>
        <v>3244.39</v>
      </c>
      <c r="G54" s="76">
        <f t="shared" si="8"/>
        <v>30537.63</v>
      </c>
      <c r="H54" s="76">
        <f t="shared" si="8"/>
        <v>89586.48</v>
      </c>
      <c r="I54" s="76">
        <f t="shared" si="8"/>
        <v>48367.18</v>
      </c>
      <c r="J54" s="77">
        <f t="shared" si="8"/>
        <v>184500</v>
      </c>
    </row>
    <row r="55" spans="1:10" ht="17.25" x14ac:dyDescent="0.25">
      <c r="A55" s="50" t="s">
        <v>121</v>
      </c>
      <c r="B55" s="51" t="s">
        <v>144</v>
      </c>
      <c r="C55" s="93"/>
      <c r="D55" s="94">
        <v>4506.04</v>
      </c>
      <c r="E55" s="94"/>
      <c r="F55" s="94">
        <v>321.92</v>
      </c>
      <c r="G55" s="95"/>
      <c r="H55" s="95">
        <v>0</v>
      </c>
      <c r="I55" s="95"/>
      <c r="J55" s="96">
        <v>0</v>
      </c>
    </row>
    <row r="56" spans="1:10" s="37" customFormat="1" x14ac:dyDescent="0.25">
      <c r="A56" s="269" t="s">
        <v>155</v>
      </c>
      <c r="B56" s="270"/>
      <c r="C56" s="97">
        <f>+C55+C54+C51+C46+C41+C35+C29+C25</f>
        <v>64468.07</v>
      </c>
      <c r="D56" s="98">
        <f t="shared" ref="D56:J56" si="9">D55+D54+D51+D46+D41+D35+D29+D25</f>
        <v>16112.15</v>
      </c>
      <c r="E56" s="98">
        <f t="shared" si="9"/>
        <v>239579.53</v>
      </c>
      <c r="F56" s="98">
        <f t="shared" si="9"/>
        <v>23751.190000000002</v>
      </c>
      <c r="G56" s="98">
        <f t="shared" si="9"/>
        <v>312359.96999999997</v>
      </c>
      <c r="H56" s="98">
        <f t="shared" si="9"/>
        <v>162418.97999999998</v>
      </c>
      <c r="I56" s="98">
        <f t="shared" si="9"/>
        <v>340316.86</v>
      </c>
      <c r="J56" s="99">
        <f t="shared" si="9"/>
        <v>562268.30000000005</v>
      </c>
    </row>
    <row r="57" spans="1:10" x14ac:dyDescent="0.25">
      <c r="A57" s="4" t="s">
        <v>160</v>
      </c>
      <c r="B57" s="3"/>
      <c r="C57" s="16"/>
      <c r="D57" s="100">
        <v>0</v>
      </c>
      <c r="E57" s="17"/>
      <c r="F57" s="100">
        <v>0</v>
      </c>
      <c r="G57" s="17"/>
      <c r="H57" s="100">
        <v>0</v>
      </c>
      <c r="I57" s="17"/>
      <c r="J57" s="102">
        <v>0</v>
      </c>
    </row>
    <row r="58" spans="1:10" x14ac:dyDescent="0.25">
      <c r="A58" s="269" t="s">
        <v>133</v>
      </c>
      <c r="B58" s="270"/>
      <c r="C58" s="97">
        <f>+C56+C14</f>
        <v>190371.51</v>
      </c>
      <c r="D58" s="98">
        <f>+D56+D14</f>
        <v>61822.61</v>
      </c>
      <c r="E58" s="98">
        <f>+E56+C14</f>
        <v>365482.97</v>
      </c>
      <c r="F58" s="98">
        <f>+F56+D14</f>
        <v>69461.649999999994</v>
      </c>
      <c r="G58" s="98">
        <f>+G56+C14</f>
        <v>438263.41</v>
      </c>
      <c r="H58" s="98">
        <f>+H56+D14</f>
        <v>208129.43999999997</v>
      </c>
      <c r="I58" s="98">
        <f>+I56+C14</f>
        <v>466220.3</v>
      </c>
      <c r="J58" s="99">
        <f>+J56+D14</f>
        <v>607978.76</v>
      </c>
    </row>
    <row r="59" spans="1:10" x14ac:dyDescent="0.25">
      <c r="A59" s="4" t="s">
        <v>161</v>
      </c>
      <c r="B59" s="3"/>
      <c r="C59" s="16"/>
      <c r="D59" s="101">
        <f>+D57+$D15</f>
        <v>0</v>
      </c>
      <c r="E59" s="17"/>
      <c r="F59" s="101">
        <f>+F57+$D15</f>
        <v>0</v>
      </c>
      <c r="G59" s="17"/>
      <c r="H59" s="101">
        <f>+H57+$D15</f>
        <v>0</v>
      </c>
      <c r="I59" s="17"/>
      <c r="J59" s="101">
        <f>+J57+$D15</f>
        <v>0</v>
      </c>
    </row>
    <row r="60" spans="1:10" ht="18.95" customHeight="1" x14ac:dyDescent="0.25">
      <c r="B60" s="53"/>
      <c r="C60" s="52"/>
      <c r="D60" s="52"/>
      <c r="E60" s="52"/>
      <c r="F60" s="52"/>
      <c r="G60" s="52"/>
      <c r="H60" s="52"/>
      <c r="I60" s="52"/>
      <c r="J60" s="52"/>
    </row>
    <row r="61" spans="1:10" ht="21" customHeight="1" x14ac:dyDescent="0.25">
      <c r="A61" s="260" t="s">
        <v>130</v>
      </c>
      <c r="B61" s="266" t="s">
        <v>131</v>
      </c>
      <c r="C61" s="264" t="s">
        <v>122</v>
      </c>
      <c r="D61" s="264"/>
      <c r="E61" s="264"/>
      <c r="F61" s="264"/>
      <c r="G61" s="264"/>
      <c r="H61" s="264"/>
      <c r="I61" s="264"/>
      <c r="J61" s="265"/>
    </row>
    <row r="62" spans="1:10" ht="33" customHeight="1" x14ac:dyDescent="0.25">
      <c r="A62" s="261"/>
      <c r="B62" s="267"/>
      <c r="C62" s="258" t="s">
        <v>177</v>
      </c>
      <c r="D62" s="259"/>
      <c r="E62" s="8" t="s">
        <v>178</v>
      </c>
      <c r="F62" s="7"/>
      <c r="G62" s="6" t="s">
        <v>179</v>
      </c>
      <c r="H62" s="7"/>
      <c r="I62" s="6" t="s">
        <v>180</v>
      </c>
      <c r="J62" s="5"/>
    </row>
    <row r="63" spans="1:10" ht="37.5" customHeight="1" x14ac:dyDescent="0.25">
      <c r="A63" s="262"/>
      <c r="B63" s="268"/>
      <c r="C63" s="29" t="s">
        <v>143</v>
      </c>
      <c r="D63" s="28" t="s">
        <v>182</v>
      </c>
      <c r="E63" s="29" t="s">
        <v>143</v>
      </c>
      <c r="F63" s="28" t="s">
        <v>182</v>
      </c>
      <c r="G63" s="29" t="s">
        <v>143</v>
      </c>
      <c r="H63" s="28" t="s">
        <v>156</v>
      </c>
      <c r="I63" s="29" t="s">
        <v>143</v>
      </c>
      <c r="J63" s="30" t="s">
        <v>4</v>
      </c>
    </row>
    <row r="64" spans="1:10" x14ac:dyDescent="0.25">
      <c r="A64" s="43" t="s">
        <v>64</v>
      </c>
      <c r="B64" s="42" t="s">
        <v>63</v>
      </c>
      <c r="C64" s="103">
        <v>6296.61</v>
      </c>
      <c r="D64" s="104">
        <v>0</v>
      </c>
      <c r="E64" s="104">
        <v>70690.86</v>
      </c>
      <c r="F64" s="104">
        <v>0</v>
      </c>
      <c r="G64" s="104">
        <v>74430.53</v>
      </c>
      <c r="H64" s="104">
        <v>7316.1</v>
      </c>
      <c r="I64" s="104">
        <v>80290.679999999993</v>
      </c>
      <c r="J64" s="105">
        <v>17070.900000000001</v>
      </c>
    </row>
    <row r="65" spans="1:10" x14ac:dyDescent="0.25">
      <c r="A65" s="43" t="s">
        <v>66</v>
      </c>
      <c r="B65" s="42" t="s">
        <v>65</v>
      </c>
      <c r="C65" s="106"/>
      <c r="D65" s="107">
        <v>0</v>
      </c>
      <c r="E65" s="107">
        <v>3331.95</v>
      </c>
      <c r="F65" s="107">
        <v>0</v>
      </c>
      <c r="G65" s="107">
        <v>4657.95</v>
      </c>
      <c r="H65" s="107">
        <v>363.43</v>
      </c>
      <c r="I65" s="107">
        <v>5060.26</v>
      </c>
      <c r="J65" s="108">
        <v>848</v>
      </c>
    </row>
    <row r="66" spans="1:10" x14ac:dyDescent="0.25">
      <c r="A66" s="43" t="s">
        <v>68</v>
      </c>
      <c r="B66" s="42" t="s">
        <v>67</v>
      </c>
      <c r="C66" s="109">
        <v>10909.81</v>
      </c>
      <c r="D66" s="110">
        <v>9387.2999999999993</v>
      </c>
      <c r="E66" s="110">
        <v>31730.14</v>
      </c>
      <c r="F66" s="110">
        <v>18180.349999999999</v>
      </c>
      <c r="G66" s="110">
        <v>47784.51</v>
      </c>
      <c r="H66" s="110">
        <v>33173.980000000003</v>
      </c>
      <c r="I66" s="110">
        <v>58937.53</v>
      </c>
      <c r="J66" s="111">
        <v>48167.6</v>
      </c>
    </row>
    <row r="67" spans="1:10" x14ac:dyDescent="0.25">
      <c r="A67" s="43" t="s">
        <v>69</v>
      </c>
      <c r="B67" s="42" t="s">
        <v>14</v>
      </c>
      <c r="C67" s="106">
        <v>59044.5</v>
      </c>
      <c r="D67" s="107">
        <v>15986.68</v>
      </c>
      <c r="E67" s="107">
        <v>64336.5</v>
      </c>
      <c r="F67" s="107">
        <v>16546.68</v>
      </c>
      <c r="G67" s="107">
        <v>70151.7</v>
      </c>
      <c r="H67" s="107">
        <v>34165.78</v>
      </c>
      <c r="I67" s="107">
        <v>70151.7</v>
      </c>
      <c r="J67" s="108">
        <v>51784.86</v>
      </c>
    </row>
    <row r="68" spans="1:10" x14ac:dyDescent="0.25">
      <c r="A68" s="43" t="s">
        <v>71</v>
      </c>
      <c r="B68" s="42" t="s">
        <v>70</v>
      </c>
      <c r="C68" s="106"/>
      <c r="D68" s="107"/>
      <c r="E68" s="107"/>
      <c r="F68" s="107"/>
      <c r="G68" s="107"/>
      <c r="H68" s="107"/>
      <c r="I68" s="107"/>
      <c r="J68" s="108"/>
    </row>
    <row r="69" spans="1:10" x14ac:dyDescent="0.25">
      <c r="A69" s="43" t="s">
        <v>72</v>
      </c>
      <c r="B69" s="42" t="s">
        <v>12</v>
      </c>
      <c r="C69" s="109"/>
      <c r="D69" s="110"/>
      <c r="E69" s="110"/>
      <c r="F69" s="110"/>
      <c r="G69" s="110"/>
      <c r="H69" s="110"/>
      <c r="I69" s="110"/>
      <c r="J69" s="111"/>
    </row>
    <row r="70" spans="1:10" x14ac:dyDescent="0.25">
      <c r="A70" s="43" t="s">
        <v>74</v>
      </c>
      <c r="B70" s="42" t="s">
        <v>73</v>
      </c>
      <c r="C70" s="109"/>
      <c r="D70" s="110">
        <v>0</v>
      </c>
      <c r="E70" s="110">
        <v>645.07000000000005</v>
      </c>
      <c r="F70" s="110">
        <v>194.76</v>
      </c>
      <c r="G70" s="110">
        <v>645.07000000000005</v>
      </c>
      <c r="H70" s="110">
        <v>194.76</v>
      </c>
      <c r="I70" s="110">
        <v>723.86</v>
      </c>
      <c r="J70" s="111">
        <v>370</v>
      </c>
    </row>
    <row r="71" spans="1:10" x14ac:dyDescent="0.25">
      <c r="A71" s="43" t="s">
        <v>76</v>
      </c>
      <c r="B71" s="42" t="s">
        <v>75</v>
      </c>
      <c r="C71" s="106"/>
      <c r="D71" s="107"/>
      <c r="E71" s="107"/>
      <c r="F71" s="107"/>
      <c r="G71" s="107"/>
      <c r="H71" s="107"/>
      <c r="I71" s="107"/>
      <c r="J71" s="108"/>
    </row>
    <row r="72" spans="1:10" x14ac:dyDescent="0.25">
      <c r="A72" s="43" t="s">
        <v>78</v>
      </c>
      <c r="B72" s="42" t="s">
        <v>77</v>
      </c>
      <c r="C72" s="106"/>
      <c r="D72" s="107">
        <v>0</v>
      </c>
      <c r="E72" s="107"/>
      <c r="F72" s="107">
        <v>0</v>
      </c>
      <c r="G72" s="107"/>
      <c r="H72" s="107">
        <v>405</v>
      </c>
      <c r="I72" s="107"/>
      <c r="J72" s="108">
        <v>810</v>
      </c>
    </row>
    <row r="73" spans="1:10" x14ac:dyDescent="0.25">
      <c r="A73" s="43" t="s">
        <v>80</v>
      </c>
      <c r="B73" s="42" t="s">
        <v>79</v>
      </c>
      <c r="C73" s="106"/>
      <c r="D73" s="107">
        <v>0</v>
      </c>
      <c r="E73" s="107"/>
      <c r="F73" s="107">
        <v>0</v>
      </c>
      <c r="G73" s="107"/>
      <c r="H73" s="107">
        <v>0</v>
      </c>
      <c r="I73" s="107"/>
      <c r="J73" s="108">
        <v>1000</v>
      </c>
    </row>
    <row r="74" spans="1:10" x14ac:dyDescent="0.25">
      <c r="A74" s="45" t="s">
        <v>62</v>
      </c>
      <c r="B74" s="48" t="s">
        <v>127</v>
      </c>
      <c r="C74" s="112">
        <f>SUM(C64:C73)</f>
        <v>76250.92</v>
      </c>
      <c r="D74" s="113">
        <f t="shared" ref="D74:J74" si="10">SUM(D64:D73)</f>
        <v>25373.98</v>
      </c>
      <c r="E74" s="113">
        <f t="shared" si="10"/>
        <v>170734.52000000002</v>
      </c>
      <c r="F74" s="113">
        <f t="shared" si="10"/>
        <v>34921.79</v>
      </c>
      <c r="G74" s="113">
        <f t="shared" si="10"/>
        <v>197669.76000000001</v>
      </c>
      <c r="H74" s="113">
        <f t="shared" si="10"/>
        <v>75619.05</v>
      </c>
      <c r="I74" s="113">
        <f t="shared" si="10"/>
        <v>215164.02999999997</v>
      </c>
      <c r="J74" s="114">
        <f t="shared" si="10"/>
        <v>120051.36</v>
      </c>
    </row>
    <row r="75" spans="1:10" x14ac:dyDescent="0.25">
      <c r="A75" s="43" t="s">
        <v>83</v>
      </c>
      <c r="B75" s="42" t="s">
        <v>82</v>
      </c>
      <c r="C75" s="115"/>
      <c r="D75" s="116"/>
      <c r="E75" s="107"/>
      <c r="F75" s="107"/>
      <c r="G75" s="107"/>
      <c r="H75" s="107"/>
      <c r="I75" s="107"/>
      <c r="J75" s="108"/>
    </row>
    <row r="76" spans="1:10" x14ac:dyDescent="0.25">
      <c r="A76" s="43" t="s">
        <v>85</v>
      </c>
      <c r="B76" s="42" t="s">
        <v>84</v>
      </c>
      <c r="C76" s="109">
        <v>7485.17</v>
      </c>
      <c r="D76" s="110">
        <v>0</v>
      </c>
      <c r="E76" s="110">
        <v>7485.17</v>
      </c>
      <c r="F76" s="110">
        <v>0</v>
      </c>
      <c r="G76" s="110">
        <v>9437.17</v>
      </c>
      <c r="H76" s="110">
        <v>0</v>
      </c>
      <c r="I76" s="110">
        <v>86835.04</v>
      </c>
      <c r="J76" s="111">
        <v>178293.2</v>
      </c>
    </row>
    <row r="77" spans="1:10" x14ac:dyDescent="0.25">
      <c r="A77" s="43" t="s">
        <v>86</v>
      </c>
      <c r="B77" s="42" t="s">
        <v>0</v>
      </c>
      <c r="C77" s="106"/>
      <c r="D77" s="107"/>
      <c r="E77" s="107"/>
      <c r="F77" s="107"/>
      <c r="G77" s="107"/>
      <c r="H77" s="107"/>
      <c r="I77" s="107"/>
      <c r="J77" s="108"/>
    </row>
    <row r="78" spans="1:10" x14ac:dyDescent="0.25">
      <c r="A78" s="43" t="s">
        <v>87</v>
      </c>
      <c r="B78" s="42" t="s">
        <v>1</v>
      </c>
      <c r="C78" s="106"/>
      <c r="D78" s="107"/>
      <c r="E78" s="107"/>
      <c r="F78" s="107"/>
      <c r="G78" s="107"/>
      <c r="H78" s="107"/>
      <c r="I78" s="107"/>
      <c r="J78" s="108"/>
    </row>
    <row r="79" spans="1:10" x14ac:dyDescent="0.25">
      <c r="A79" s="43" t="s">
        <v>89</v>
      </c>
      <c r="B79" s="42" t="s">
        <v>88</v>
      </c>
      <c r="C79" s="117">
        <v>59056.22</v>
      </c>
      <c r="D79" s="118">
        <v>0</v>
      </c>
      <c r="E79" s="118">
        <v>59056.22</v>
      </c>
      <c r="F79" s="118">
        <v>0</v>
      </c>
      <c r="G79" s="118">
        <v>66997.41</v>
      </c>
      <c r="H79" s="118">
        <v>8648.51</v>
      </c>
      <c r="I79" s="118">
        <v>66997.41</v>
      </c>
      <c r="J79" s="119">
        <v>82643.509999999995</v>
      </c>
    </row>
    <row r="80" spans="1:10" x14ac:dyDescent="0.25">
      <c r="A80" s="45" t="s">
        <v>81</v>
      </c>
      <c r="B80" s="48" t="s">
        <v>126</v>
      </c>
      <c r="C80" s="112">
        <f>SUM(C75:C79)</f>
        <v>66541.39</v>
      </c>
      <c r="D80" s="113">
        <f t="shared" ref="D80:J80" si="11">SUM(D75:D79)</f>
        <v>0</v>
      </c>
      <c r="E80" s="113">
        <f t="shared" si="11"/>
        <v>66541.39</v>
      </c>
      <c r="F80" s="113">
        <f t="shared" si="11"/>
        <v>0</v>
      </c>
      <c r="G80" s="113">
        <f t="shared" si="11"/>
        <v>76434.58</v>
      </c>
      <c r="H80" s="113">
        <f t="shared" si="11"/>
        <v>8648.51</v>
      </c>
      <c r="I80" s="113">
        <f t="shared" si="11"/>
        <v>153832.45000000001</v>
      </c>
      <c r="J80" s="114">
        <f t="shared" si="11"/>
        <v>260936.71000000002</v>
      </c>
    </row>
    <row r="81" spans="1:10" x14ac:dyDescent="0.25">
      <c r="A81" s="43" t="s">
        <v>92</v>
      </c>
      <c r="B81" s="42" t="s">
        <v>91</v>
      </c>
      <c r="C81" s="120"/>
      <c r="D81" s="121"/>
      <c r="E81" s="121"/>
      <c r="F81" s="121"/>
      <c r="G81" s="121"/>
      <c r="H81" s="121"/>
      <c r="I81" s="121"/>
      <c r="J81" s="122"/>
    </row>
    <row r="82" spans="1:10" x14ac:dyDescent="0.25">
      <c r="A82" s="43" t="s">
        <v>94</v>
      </c>
      <c r="B82" s="42" t="s">
        <v>93</v>
      </c>
      <c r="C82" s="120"/>
      <c r="D82" s="121"/>
      <c r="E82" s="121"/>
      <c r="F82" s="121"/>
      <c r="G82" s="121"/>
      <c r="H82" s="121"/>
      <c r="I82" s="121"/>
      <c r="J82" s="122"/>
    </row>
    <row r="83" spans="1:10" x14ac:dyDescent="0.25">
      <c r="A83" s="43" t="s">
        <v>96</v>
      </c>
      <c r="B83" s="42" t="s">
        <v>95</v>
      </c>
      <c r="C83" s="120"/>
      <c r="D83" s="121"/>
      <c r="E83" s="121"/>
      <c r="F83" s="121"/>
      <c r="G83" s="121"/>
      <c r="H83" s="121"/>
      <c r="I83" s="121"/>
      <c r="J83" s="122"/>
    </row>
    <row r="84" spans="1:10" x14ac:dyDescent="0.25">
      <c r="A84" s="43" t="s">
        <v>98</v>
      </c>
      <c r="B84" s="42" t="s">
        <v>97</v>
      </c>
      <c r="C84" s="106"/>
      <c r="D84" s="107"/>
      <c r="E84" s="107"/>
      <c r="F84" s="107"/>
      <c r="G84" s="107"/>
      <c r="H84" s="107"/>
      <c r="I84" s="107"/>
      <c r="J84" s="108"/>
    </row>
    <row r="85" spans="1:10" x14ac:dyDescent="0.25">
      <c r="A85" s="45" t="s">
        <v>90</v>
      </c>
      <c r="B85" s="48" t="s">
        <v>125</v>
      </c>
      <c r="C85" s="112">
        <f>SUM(C81:C84)</f>
        <v>0</v>
      </c>
      <c r="D85" s="123">
        <f t="shared" ref="D85:J85" si="12">SUM(D81:D84)</f>
        <v>0</v>
      </c>
      <c r="E85" s="123">
        <f t="shared" si="12"/>
        <v>0</v>
      </c>
      <c r="F85" s="123">
        <f t="shared" si="12"/>
        <v>0</v>
      </c>
      <c r="G85" s="123">
        <f t="shared" si="12"/>
        <v>0</v>
      </c>
      <c r="H85" s="123">
        <f t="shared" si="12"/>
        <v>0</v>
      </c>
      <c r="I85" s="123">
        <f t="shared" si="12"/>
        <v>0</v>
      </c>
      <c r="J85" s="124">
        <f t="shared" si="12"/>
        <v>0</v>
      </c>
    </row>
    <row r="86" spans="1:10" x14ac:dyDescent="0.25">
      <c r="A86" s="43" t="s">
        <v>101</v>
      </c>
      <c r="B86" s="42" t="s">
        <v>100</v>
      </c>
      <c r="C86" s="120"/>
      <c r="D86" s="121"/>
      <c r="E86" s="121"/>
      <c r="F86" s="121"/>
      <c r="G86" s="121"/>
      <c r="H86" s="121"/>
      <c r="I86" s="121"/>
      <c r="J86" s="122"/>
    </row>
    <row r="87" spans="1:10" x14ac:dyDescent="0.25">
      <c r="A87" s="43" t="s">
        <v>103</v>
      </c>
      <c r="B87" s="42" t="s">
        <v>102</v>
      </c>
      <c r="C87" s="120"/>
      <c r="D87" s="121"/>
      <c r="E87" s="121"/>
      <c r="F87" s="121"/>
      <c r="G87" s="121"/>
      <c r="H87" s="121"/>
      <c r="I87" s="121"/>
      <c r="J87" s="122"/>
    </row>
    <row r="88" spans="1:10" x14ac:dyDescent="0.25">
      <c r="A88" s="43" t="s">
        <v>105</v>
      </c>
      <c r="B88" s="42" t="s">
        <v>104</v>
      </c>
      <c r="C88" s="120"/>
      <c r="D88" s="121">
        <v>0</v>
      </c>
      <c r="E88" s="121">
        <v>2276.9</v>
      </c>
      <c r="F88" s="121">
        <v>964.88</v>
      </c>
      <c r="G88" s="121">
        <v>2276.9</v>
      </c>
      <c r="H88" s="121">
        <v>964.88</v>
      </c>
      <c r="I88" s="121">
        <v>3689.96</v>
      </c>
      <c r="J88" s="122">
        <v>1950</v>
      </c>
    </row>
    <row r="89" spans="1:10" x14ac:dyDescent="0.25">
      <c r="A89" s="43" t="s">
        <v>107</v>
      </c>
      <c r="B89" s="42" t="s">
        <v>106</v>
      </c>
      <c r="C89" s="120"/>
      <c r="D89" s="121"/>
      <c r="E89" s="121"/>
      <c r="F89" s="121"/>
      <c r="G89" s="121"/>
      <c r="H89" s="121"/>
      <c r="I89" s="121"/>
      <c r="J89" s="122"/>
    </row>
    <row r="90" spans="1:10" x14ac:dyDescent="0.25">
      <c r="A90" s="43" t="s">
        <v>109</v>
      </c>
      <c r="B90" s="42" t="s">
        <v>108</v>
      </c>
      <c r="C90" s="120"/>
      <c r="D90" s="121"/>
      <c r="E90" s="121"/>
      <c r="F90" s="121"/>
      <c r="G90" s="121"/>
      <c r="H90" s="121"/>
      <c r="I90" s="121"/>
      <c r="J90" s="122"/>
    </row>
    <row r="91" spans="1:10" x14ac:dyDescent="0.25">
      <c r="A91" s="45" t="s">
        <v>99</v>
      </c>
      <c r="B91" s="48" t="s">
        <v>124</v>
      </c>
      <c r="C91" s="125">
        <f>SUM(C86:C90)</f>
        <v>0</v>
      </c>
      <c r="D91" s="123">
        <f t="shared" ref="D91:J91" si="13">SUM(D86:D90)</f>
        <v>0</v>
      </c>
      <c r="E91" s="123">
        <f t="shared" si="13"/>
        <v>2276.9</v>
      </c>
      <c r="F91" s="123">
        <f t="shared" si="13"/>
        <v>964.88</v>
      </c>
      <c r="G91" s="123">
        <f t="shared" si="13"/>
        <v>2276.9</v>
      </c>
      <c r="H91" s="123">
        <f t="shared" si="13"/>
        <v>964.88</v>
      </c>
      <c r="I91" s="123">
        <f t="shared" si="13"/>
        <v>3689.96</v>
      </c>
      <c r="J91" s="124">
        <f t="shared" si="13"/>
        <v>1950</v>
      </c>
    </row>
    <row r="92" spans="1:10" ht="30" x14ac:dyDescent="0.25">
      <c r="A92" s="45" t="s">
        <v>168</v>
      </c>
      <c r="B92" s="54" t="s">
        <v>128</v>
      </c>
      <c r="C92" s="126"/>
      <c r="D92" s="127"/>
      <c r="E92" s="127"/>
      <c r="F92" s="127"/>
      <c r="G92" s="127"/>
      <c r="H92" s="127"/>
      <c r="I92" s="127"/>
      <c r="J92" s="128"/>
    </row>
    <row r="93" spans="1:10" x14ac:dyDescent="0.25">
      <c r="A93" s="43" t="s">
        <v>112</v>
      </c>
      <c r="B93" s="42" t="s">
        <v>111</v>
      </c>
      <c r="C93" s="120">
        <v>2113.6999999999998</v>
      </c>
      <c r="D93" s="121">
        <v>1692.8</v>
      </c>
      <c r="E93" s="121">
        <v>17613.900000000001</v>
      </c>
      <c r="F93" s="121">
        <v>3057.39</v>
      </c>
      <c r="G93" s="121">
        <v>27229.13</v>
      </c>
      <c r="H93" s="121">
        <v>88492.98</v>
      </c>
      <c r="I93" s="121">
        <v>30879.74</v>
      </c>
      <c r="J93" s="122">
        <v>182500</v>
      </c>
    </row>
    <row r="94" spans="1:10" x14ac:dyDescent="0.25">
      <c r="A94" s="43" t="s">
        <v>114</v>
      </c>
      <c r="B94" s="42" t="s">
        <v>113</v>
      </c>
      <c r="C94" s="120"/>
      <c r="D94" s="121">
        <v>0</v>
      </c>
      <c r="E94" s="121"/>
      <c r="F94" s="121">
        <v>0</v>
      </c>
      <c r="G94" s="121"/>
      <c r="H94" s="121">
        <v>1000</v>
      </c>
      <c r="I94" s="121"/>
      <c r="J94" s="122">
        <v>2000</v>
      </c>
    </row>
    <row r="95" spans="1:10" x14ac:dyDescent="0.25">
      <c r="A95" s="45" t="s">
        <v>110</v>
      </c>
      <c r="B95" s="48" t="s">
        <v>123</v>
      </c>
      <c r="C95" s="129">
        <f>+C93+C94</f>
        <v>2113.6999999999998</v>
      </c>
      <c r="D95" s="130">
        <f t="shared" ref="D95:J95" si="14">+D93+D94</f>
        <v>1692.8</v>
      </c>
      <c r="E95" s="130">
        <f t="shared" si="14"/>
        <v>17613.900000000001</v>
      </c>
      <c r="F95" s="130">
        <f t="shared" si="14"/>
        <v>3057.39</v>
      </c>
      <c r="G95" s="130">
        <f t="shared" si="14"/>
        <v>27229.13</v>
      </c>
      <c r="H95" s="130">
        <f t="shared" si="14"/>
        <v>89492.98</v>
      </c>
      <c r="I95" s="130">
        <f t="shared" si="14"/>
        <v>30879.74</v>
      </c>
      <c r="J95" s="131">
        <f t="shared" si="14"/>
        <v>184500</v>
      </c>
    </row>
    <row r="96" spans="1:10" ht="17.25" x14ac:dyDescent="0.25">
      <c r="A96" s="55" t="s">
        <v>137</v>
      </c>
      <c r="B96" s="51" t="s">
        <v>144</v>
      </c>
      <c r="C96" s="132"/>
      <c r="D96" s="133">
        <v>0</v>
      </c>
      <c r="E96" s="133"/>
      <c r="F96" s="133">
        <v>4.5</v>
      </c>
      <c r="G96" s="133"/>
      <c r="H96" s="133">
        <v>0</v>
      </c>
      <c r="I96" s="133"/>
      <c r="J96" s="134">
        <v>0</v>
      </c>
    </row>
    <row r="97" spans="1:10" x14ac:dyDescent="0.25">
      <c r="A97" s="4" t="s">
        <v>132</v>
      </c>
      <c r="B97" s="3"/>
      <c r="C97" s="135">
        <f>+C96+C95+C92+C91+C85+C80+C74</f>
        <v>144906.01</v>
      </c>
      <c r="D97" s="136">
        <f t="shared" ref="D97:J97" si="15">+D96+D95+D92+D91+D85+D80+D74</f>
        <v>27066.78</v>
      </c>
      <c r="E97" s="136">
        <f t="shared" si="15"/>
        <v>257166.71000000002</v>
      </c>
      <c r="F97" s="136">
        <f t="shared" si="15"/>
        <v>38948.559999999998</v>
      </c>
      <c r="G97" s="136">
        <f t="shared" si="15"/>
        <v>303610.37</v>
      </c>
      <c r="H97" s="136">
        <f t="shared" si="15"/>
        <v>174725.41999999998</v>
      </c>
      <c r="I97" s="136">
        <f t="shared" si="15"/>
        <v>403566.18</v>
      </c>
      <c r="J97" s="137">
        <f t="shared" si="15"/>
        <v>567438.07000000007</v>
      </c>
    </row>
    <row r="98" spans="1:10" x14ac:dyDescent="0.25">
      <c r="A98" s="4" t="s">
        <v>162</v>
      </c>
      <c r="B98" s="3"/>
      <c r="C98" s="16"/>
      <c r="D98" s="100">
        <v>0</v>
      </c>
      <c r="E98" s="17"/>
      <c r="F98" s="100">
        <v>0</v>
      </c>
      <c r="G98" s="17"/>
      <c r="H98" s="100">
        <v>0</v>
      </c>
      <c r="I98" s="17"/>
      <c r="J98" s="102">
        <v>0</v>
      </c>
    </row>
    <row r="99" spans="1:10" x14ac:dyDescent="0.25">
      <c r="A99" s="31"/>
      <c r="B99" s="56"/>
      <c r="C99" s="57"/>
      <c r="D99" s="57"/>
      <c r="E99" s="57"/>
      <c r="F99" s="57"/>
      <c r="G99" s="57"/>
      <c r="H99" s="57"/>
      <c r="I99" s="57"/>
      <c r="J99" s="58"/>
    </row>
    <row r="100" spans="1:10" x14ac:dyDescent="0.25">
      <c r="A100" s="59"/>
      <c r="B100" s="60" t="s">
        <v>129</v>
      </c>
      <c r="C100" s="136">
        <f>+C58-C97</f>
        <v>45465.5</v>
      </c>
      <c r="D100" s="136">
        <f t="shared" ref="D100:J100" si="16">+D58-D97</f>
        <v>34755.83</v>
      </c>
      <c r="E100" s="136">
        <f t="shared" si="16"/>
        <v>108316.25999999995</v>
      </c>
      <c r="F100" s="136">
        <f t="shared" si="16"/>
        <v>30513.089999999997</v>
      </c>
      <c r="G100" s="136">
        <f t="shared" si="16"/>
        <v>134653.03999999998</v>
      </c>
      <c r="H100" s="136">
        <f t="shared" si="16"/>
        <v>33404.01999999999</v>
      </c>
      <c r="I100" s="136">
        <f t="shared" si="16"/>
        <v>62654.119999999995</v>
      </c>
      <c r="J100" s="137">
        <f t="shared" si="16"/>
        <v>40540.689999999944</v>
      </c>
    </row>
    <row r="101" spans="1:10" s="37" customFormat="1" x14ac:dyDescent="0.2">
      <c r="A101" s="59"/>
      <c r="B101" s="60" t="s">
        <v>163</v>
      </c>
      <c r="C101" s="18"/>
      <c r="D101" s="140">
        <f>+D59-D98</f>
        <v>0</v>
      </c>
      <c r="E101" s="19"/>
      <c r="F101" s="140">
        <f>+F59-F98</f>
        <v>0</v>
      </c>
      <c r="G101" s="19"/>
      <c r="H101" s="140">
        <f>+H59-H98</f>
        <v>0</v>
      </c>
      <c r="I101" s="19"/>
      <c r="J101" s="138">
        <f>+J59-J98</f>
        <v>0</v>
      </c>
    </row>
    <row r="102" spans="1:10" s="37" customFormat="1" x14ac:dyDescent="0.25">
      <c r="A102" s="61"/>
      <c r="B102" s="60" t="s">
        <v>134</v>
      </c>
      <c r="C102" s="136">
        <v>0</v>
      </c>
      <c r="D102" s="136">
        <f t="shared" ref="D102:J102" si="17">IF(D100&lt;0,-D100,0)</f>
        <v>0</v>
      </c>
      <c r="E102" s="136">
        <v>0</v>
      </c>
      <c r="F102" s="136">
        <f t="shared" si="17"/>
        <v>0</v>
      </c>
      <c r="G102" s="136">
        <v>0</v>
      </c>
      <c r="H102" s="136">
        <f t="shared" si="17"/>
        <v>0</v>
      </c>
      <c r="I102" s="136">
        <v>0</v>
      </c>
      <c r="J102" s="139">
        <f t="shared" si="17"/>
        <v>0</v>
      </c>
    </row>
    <row r="103" spans="1:10" s="20" customFormat="1" ht="21" customHeight="1" x14ac:dyDescent="0.2">
      <c r="A103" s="2" t="s">
        <v>149</v>
      </c>
      <c r="B103" s="2"/>
      <c r="C103" s="2"/>
      <c r="D103" s="2"/>
      <c r="E103" s="2"/>
      <c r="F103" s="2"/>
      <c r="G103" s="2"/>
      <c r="H103" s="2"/>
      <c r="I103" s="2"/>
      <c r="J103" s="2"/>
    </row>
    <row r="104" spans="1:10" s="20" customFormat="1" ht="21" customHeight="1" x14ac:dyDescent="0.2">
      <c r="A104" s="1" t="s">
        <v>151</v>
      </c>
      <c r="B104" s="1"/>
      <c r="C104" s="1"/>
      <c r="D104" s="1"/>
      <c r="E104" s="1"/>
      <c r="F104" s="1"/>
      <c r="G104" s="1"/>
      <c r="H104" s="1"/>
      <c r="I104" s="1"/>
      <c r="J104" s="1"/>
    </row>
    <row r="105" spans="1:10" s="20" customFormat="1" ht="21" customHeight="1" x14ac:dyDescent="0.2">
      <c r="A105" s="14" t="s">
        <v>167</v>
      </c>
      <c r="B105" s="14"/>
      <c r="C105" s="14"/>
      <c r="D105" s="14"/>
      <c r="E105" s="14"/>
      <c r="F105" s="14"/>
      <c r="G105" s="14"/>
      <c r="H105" s="14"/>
      <c r="I105" s="14"/>
      <c r="J105" s="14"/>
    </row>
  </sheetData>
  <sheetProtection password="D3C7" sheet="1" objects="1" scenarios="1"/>
  <mergeCells count="31">
    <mergeCell ref="A3:J3"/>
    <mergeCell ref="A4:J4"/>
    <mergeCell ref="A7:J7"/>
    <mergeCell ref="A9:J9"/>
    <mergeCell ref="C61:J61"/>
    <mergeCell ref="B61:B63"/>
    <mergeCell ref="A56:B56"/>
    <mergeCell ref="A5:J5"/>
    <mergeCell ref="B11:B13"/>
    <mergeCell ref="C12:D12"/>
    <mergeCell ref="A57:B57"/>
    <mergeCell ref="A58:B58"/>
    <mergeCell ref="A59:B59"/>
    <mergeCell ref="A8:J8"/>
    <mergeCell ref="A11:A13"/>
    <mergeCell ref="A105:J105"/>
    <mergeCell ref="C11:J11"/>
    <mergeCell ref="A6:J6"/>
    <mergeCell ref="B1:J2"/>
    <mergeCell ref="E12:F12"/>
    <mergeCell ref="G12:H12"/>
    <mergeCell ref="I12:J12"/>
    <mergeCell ref="A97:B97"/>
    <mergeCell ref="A98:B98"/>
    <mergeCell ref="A103:J103"/>
    <mergeCell ref="A104:J104"/>
    <mergeCell ref="C62:D62"/>
    <mergeCell ref="E62:F62"/>
    <mergeCell ref="G62:H62"/>
    <mergeCell ref="I62:J62"/>
    <mergeCell ref="A61:A6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158"/>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3" t="s">
        <v>164</v>
      </c>
      <c r="B5" s="263"/>
      <c r="C5" s="263"/>
      <c r="D5" s="263"/>
      <c r="E5" s="263"/>
      <c r="F5" s="263"/>
      <c r="G5" s="263"/>
      <c r="H5" s="263"/>
      <c r="I5" s="263"/>
      <c r="J5" s="263"/>
      <c r="K5" s="263"/>
      <c r="L5" s="263"/>
      <c r="M5" s="263"/>
      <c r="N5" s="263"/>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3" t="s">
        <v>166</v>
      </c>
      <c r="B9" s="263"/>
      <c r="C9" s="263"/>
      <c r="D9" s="263"/>
      <c r="E9" s="263"/>
      <c r="F9" s="263"/>
      <c r="G9" s="263"/>
      <c r="H9" s="263"/>
      <c r="I9" s="263"/>
      <c r="J9" s="263"/>
      <c r="K9" s="263"/>
      <c r="L9" s="263"/>
      <c r="M9" s="263"/>
      <c r="N9" s="263"/>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66" t="s">
        <v>130</v>
      </c>
      <c r="B11" s="271" t="s">
        <v>131</v>
      </c>
      <c r="C11" s="271" t="s">
        <v>169</v>
      </c>
      <c r="D11" s="271" t="s">
        <v>170</v>
      </c>
      <c r="E11" s="271" t="s">
        <v>171</v>
      </c>
      <c r="F11" s="271" t="s">
        <v>172</v>
      </c>
      <c r="G11" s="13" t="s">
        <v>3</v>
      </c>
      <c r="H11" s="12"/>
      <c r="I11" s="12"/>
      <c r="J11" s="12"/>
      <c r="K11" s="12"/>
      <c r="L11" s="12"/>
      <c r="M11" s="12"/>
      <c r="N11" s="11"/>
    </row>
    <row r="12" spans="1:14" ht="33" customHeight="1" x14ac:dyDescent="0.25">
      <c r="A12" s="275"/>
      <c r="B12" s="267"/>
      <c r="C12" s="267"/>
      <c r="D12" s="267"/>
      <c r="E12" s="267"/>
      <c r="F12" s="267"/>
      <c r="G12" s="273" t="s">
        <v>177</v>
      </c>
      <c r="H12" s="274"/>
      <c r="I12" s="8" t="s">
        <v>178</v>
      </c>
      <c r="J12" s="7"/>
      <c r="K12" s="6" t="s">
        <v>179</v>
      </c>
      <c r="L12" s="7"/>
      <c r="M12" s="6" t="s">
        <v>180</v>
      </c>
      <c r="N12" s="5"/>
    </row>
    <row r="13" spans="1:14" ht="37.5" customHeight="1" x14ac:dyDescent="0.25">
      <c r="A13" s="276"/>
      <c r="B13" s="272"/>
      <c r="C13" s="272"/>
      <c r="D13" s="272"/>
      <c r="E13" s="272"/>
      <c r="F13" s="272"/>
      <c r="G13" s="25" t="s">
        <v>143</v>
      </c>
      <c r="H13" s="26" t="s">
        <v>181</v>
      </c>
      <c r="I13" s="27" t="s">
        <v>143</v>
      </c>
      <c r="J13" s="28" t="s">
        <v>181</v>
      </c>
      <c r="K13" s="29" t="s">
        <v>143</v>
      </c>
      <c r="L13" s="28" t="s">
        <v>156</v>
      </c>
      <c r="M13" s="29" t="s">
        <v>143</v>
      </c>
      <c r="N13" s="30" t="s">
        <v>4</v>
      </c>
    </row>
    <row r="14" spans="1:14" s="34" customFormat="1" ht="19.5" customHeight="1" x14ac:dyDescent="0.2">
      <c r="A14" s="31"/>
      <c r="B14" s="32" t="s">
        <v>138</v>
      </c>
      <c r="C14" s="32"/>
      <c r="D14" s="32"/>
      <c r="E14" s="32"/>
      <c r="F14" s="32"/>
      <c r="G14" s="62">
        <v>125903.44</v>
      </c>
      <c r="H14" s="63">
        <v>45710.46</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51"/>
      <c r="D17" s="151"/>
      <c r="E17" s="151"/>
      <c r="F17" s="152"/>
      <c r="G17" s="64"/>
      <c r="H17" s="65"/>
      <c r="I17" s="65"/>
      <c r="J17" s="65"/>
      <c r="K17" s="65"/>
      <c r="L17" s="65"/>
      <c r="M17" s="65"/>
      <c r="N17" s="66"/>
    </row>
    <row r="18" spans="1:14" x14ac:dyDescent="0.25">
      <c r="A18" s="153" t="s">
        <v>13</v>
      </c>
      <c r="B18" s="150" t="s">
        <v>12</v>
      </c>
      <c r="C18" s="154"/>
      <c r="D18" s="154"/>
      <c r="E18" s="154"/>
      <c r="F18" s="155"/>
      <c r="G18" s="71"/>
      <c r="H18" s="73"/>
      <c r="I18" s="73"/>
      <c r="J18" s="73"/>
      <c r="K18" s="73"/>
      <c r="L18" s="73"/>
      <c r="M18" s="73"/>
      <c r="N18" s="74"/>
    </row>
    <row r="19" spans="1:14" ht="30" x14ac:dyDescent="0.25">
      <c r="A19" s="156" t="s">
        <v>5</v>
      </c>
      <c r="B19" s="157" t="s">
        <v>136</v>
      </c>
      <c r="C19" s="154"/>
      <c r="D19" s="154"/>
      <c r="E19" s="154"/>
      <c r="F19" s="155"/>
      <c r="G19" s="75">
        <f t="shared" ref="G19:N19" si="0">+G17+G18</f>
        <v>0</v>
      </c>
      <c r="H19" s="76">
        <f t="shared" si="0"/>
        <v>0</v>
      </c>
      <c r="I19" s="76">
        <f t="shared" si="0"/>
        <v>0</v>
      </c>
      <c r="J19" s="76">
        <f t="shared" si="0"/>
        <v>0</v>
      </c>
      <c r="K19" s="76">
        <f t="shared" si="0"/>
        <v>0</v>
      </c>
      <c r="L19" s="76">
        <f t="shared" si="0"/>
        <v>0</v>
      </c>
      <c r="M19" s="76">
        <f t="shared" si="0"/>
        <v>0</v>
      </c>
      <c r="N19" s="77">
        <f t="shared" si="0"/>
        <v>0</v>
      </c>
    </row>
    <row r="20" spans="1:14" s="47" customFormat="1" x14ac:dyDescent="0.25">
      <c r="A20" s="153" t="s">
        <v>173</v>
      </c>
      <c r="B20" s="150" t="s">
        <v>14</v>
      </c>
      <c r="C20" s="196"/>
      <c r="D20" s="196"/>
      <c r="E20" s="196"/>
      <c r="F20" s="200"/>
      <c r="G20" s="78">
        <v>3152.65</v>
      </c>
      <c r="H20" s="80">
        <f>SUM(H21:H32)</f>
        <v>9853.31</v>
      </c>
      <c r="I20" s="80">
        <v>73812.34</v>
      </c>
      <c r="J20" s="80">
        <f>SUM(J21:J32)</f>
        <v>19794.88</v>
      </c>
      <c r="K20" s="80">
        <v>140851.88</v>
      </c>
      <c r="L20" s="80">
        <f>SUM(L21:L32)</f>
        <v>70937.5</v>
      </c>
      <c r="M20" s="80">
        <v>141975.16</v>
      </c>
      <c r="N20" s="82">
        <f>SUM(N21:N32)</f>
        <v>122080.1</v>
      </c>
    </row>
    <row r="21" spans="1:14" s="47" customFormat="1" ht="25.5" x14ac:dyDescent="0.25">
      <c r="A21" s="153"/>
      <c r="B21" s="192"/>
      <c r="C21" s="207" t="s">
        <v>142</v>
      </c>
      <c r="D21" s="207" t="s">
        <v>141</v>
      </c>
      <c r="E21" s="207" t="s">
        <v>140</v>
      </c>
      <c r="F21" s="208" t="s">
        <v>139</v>
      </c>
      <c r="G21" s="202"/>
      <c r="H21" s="204">
        <v>0</v>
      </c>
      <c r="I21" s="204"/>
      <c r="J21" s="204">
        <v>231.92</v>
      </c>
      <c r="K21" s="204"/>
      <c r="L21" s="204">
        <v>3799.07</v>
      </c>
      <c r="M21" s="204"/>
      <c r="N21" s="206">
        <v>7366.22</v>
      </c>
    </row>
    <row r="22" spans="1:14" s="47" customFormat="1" ht="25.5" x14ac:dyDescent="0.25">
      <c r="A22" s="153"/>
      <c r="B22" s="192"/>
      <c r="C22" s="209" t="s">
        <v>183</v>
      </c>
      <c r="D22" s="209" t="s">
        <v>141</v>
      </c>
      <c r="E22" s="209" t="s">
        <v>184</v>
      </c>
      <c r="F22" s="210" t="s">
        <v>139</v>
      </c>
      <c r="G22" s="211"/>
      <c r="H22" s="212">
        <v>0</v>
      </c>
      <c r="I22" s="212"/>
      <c r="J22" s="212">
        <v>0</v>
      </c>
      <c r="K22" s="212"/>
      <c r="L22" s="212">
        <v>6299.5</v>
      </c>
      <c r="M22" s="212"/>
      <c r="N22" s="213">
        <v>12599</v>
      </c>
    </row>
    <row r="23" spans="1:14" s="47" customFormat="1" ht="38.25" x14ac:dyDescent="0.25">
      <c r="A23" s="153"/>
      <c r="B23" s="192"/>
      <c r="C23" s="209" t="s">
        <v>185</v>
      </c>
      <c r="D23" s="209" t="s">
        <v>141</v>
      </c>
      <c r="E23" s="209" t="s">
        <v>184</v>
      </c>
      <c r="F23" s="210" t="s">
        <v>139</v>
      </c>
      <c r="G23" s="211"/>
      <c r="H23" s="212">
        <v>1860.99</v>
      </c>
      <c r="I23" s="212"/>
      <c r="J23" s="212">
        <v>1860.99</v>
      </c>
      <c r="K23" s="212"/>
      <c r="L23" s="212">
        <v>2680.5</v>
      </c>
      <c r="M23" s="212"/>
      <c r="N23" s="213">
        <v>3500</v>
      </c>
    </row>
    <row r="24" spans="1:14" s="47" customFormat="1" ht="38.25" x14ac:dyDescent="0.25">
      <c r="A24" s="153"/>
      <c r="B24" s="192"/>
      <c r="C24" s="209" t="s">
        <v>186</v>
      </c>
      <c r="D24" s="209" t="s">
        <v>141</v>
      </c>
      <c r="E24" s="209" t="s">
        <v>184</v>
      </c>
      <c r="F24" s="210" t="s">
        <v>139</v>
      </c>
      <c r="G24" s="211"/>
      <c r="H24" s="212">
        <v>0</v>
      </c>
      <c r="I24" s="212"/>
      <c r="J24" s="212">
        <v>0</v>
      </c>
      <c r="K24" s="212"/>
      <c r="L24" s="212">
        <v>280</v>
      </c>
      <c r="M24" s="212"/>
      <c r="N24" s="213">
        <v>560</v>
      </c>
    </row>
    <row r="25" spans="1:14" s="47" customFormat="1" ht="38.25" x14ac:dyDescent="0.25">
      <c r="A25" s="153"/>
      <c r="B25" s="192"/>
      <c r="C25" s="209" t="s">
        <v>187</v>
      </c>
      <c r="D25" s="209" t="s">
        <v>141</v>
      </c>
      <c r="E25" s="209" t="s">
        <v>184</v>
      </c>
      <c r="F25" s="210" t="s">
        <v>139</v>
      </c>
      <c r="G25" s="211"/>
      <c r="H25" s="212">
        <v>4416.04</v>
      </c>
      <c r="I25" s="212"/>
      <c r="J25" s="212">
        <v>14125.69</v>
      </c>
      <c r="K25" s="212"/>
      <c r="L25" s="212">
        <v>20062.849999999999</v>
      </c>
      <c r="M25" s="212"/>
      <c r="N25" s="213">
        <v>26000</v>
      </c>
    </row>
    <row r="26" spans="1:14" s="47" customFormat="1" ht="51" x14ac:dyDescent="0.25">
      <c r="A26" s="153"/>
      <c r="B26" s="192"/>
      <c r="C26" s="209" t="s">
        <v>188</v>
      </c>
      <c r="D26" s="209" t="s">
        <v>141</v>
      </c>
      <c r="E26" s="209" t="s">
        <v>184</v>
      </c>
      <c r="F26" s="210" t="s">
        <v>139</v>
      </c>
      <c r="G26" s="211"/>
      <c r="H26" s="212">
        <v>0</v>
      </c>
      <c r="I26" s="212"/>
      <c r="J26" s="212">
        <v>0</v>
      </c>
      <c r="K26" s="212"/>
      <c r="L26" s="212">
        <v>696</v>
      </c>
      <c r="M26" s="212"/>
      <c r="N26" s="213">
        <v>1392</v>
      </c>
    </row>
    <row r="27" spans="1:14" s="47" customFormat="1" ht="38.25" x14ac:dyDescent="0.25">
      <c r="A27" s="153"/>
      <c r="B27" s="192"/>
      <c r="C27" s="209" t="s">
        <v>189</v>
      </c>
      <c r="D27" s="209" t="s">
        <v>141</v>
      </c>
      <c r="E27" s="209" t="s">
        <v>184</v>
      </c>
      <c r="F27" s="210" t="s">
        <v>139</v>
      </c>
      <c r="G27" s="211"/>
      <c r="H27" s="212">
        <v>0</v>
      </c>
      <c r="I27" s="212"/>
      <c r="J27" s="212">
        <v>0</v>
      </c>
      <c r="K27" s="212"/>
      <c r="L27" s="212">
        <v>250</v>
      </c>
      <c r="M27" s="212"/>
      <c r="N27" s="213">
        <v>500</v>
      </c>
    </row>
    <row r="28" spans="1:14" s="47" customFormat="1" ht="38.25" x14ac:dyDescent="0.25">
      <c r="A28" s="153"/>
      <c r="B28" s="192"/>
      <c r="C28" s="209" t="s">
        <v>190</v>
      </c>
      <c r="D28" s="209" t="s">
        <v>141</v>
      </c>
      <c r="E28" s="209" t="s">
        <v>191</v>
      </c>
      <c r="F28" s="210" t="s">
        <v>139</v>
      </c>
      <c r="G28" s="211"/>
      <c r="H28" s="212">
        <v>0</v>
      </c>
      <c r="I28" s="212"/>
      <c r="J28" s="212">
        <v>0</v>
      </c>
      <c r="K28" s="212"/>
      <c r="L28" s="212">
        <v>3999</v>
      </c>
      <c r="M28" s="212"/>
      <c r="N28" s="213">
        <v>7998</v>
      </c>
    </row>
    <row r="29" spans="1:14" s="47" customFormat="1" ht="38.25" x14ac:dyDescent="0.25">
      <c r="A29" s="153"/>
      <c r="B29" s="192"/>
      <c r="C29" s="209" t="s">
        <v>192</v>
      </c>
      <c r="D29" s="209" t="s">
        <v>141</v>
      </c>
      <c r="E29" s="209" t="s">
        <v>191</v>
      </c>
      <c r="F29" s="210" t="s">
        <v>139</v>
      </c>
      <c r="G29" s="211"/>
      <c r="H29" s="212">
        <v>0</v>
      </c>
      <c r="I29" s="212"/>
      <c r="J29" s="212">
        <v>0</v>
      </c>
      <c r="K29" s="212"/>
      <c r="L29" s="212">
        <v>2851.35</v>
      </c>
      <c r="M29" s="212"/>
      <c r="N29" s="213">
        <v>5702.7</v>
      </c>
    </row>
    <row r="30" spans="1:14" s="47" customFormat="1" ht="76.5" x14ac:dyDescent="0.25">
      <c r="A30" s="153"/>
      <c r="B30" s="192"/>
      <c r="C30" s="209" t="s">
        <v>193</v>
      </c>
      <c r="D30" s="209" t="s">
        <v>141</v>
      </c>
      <c r="E30" s="209" t="s">
        <v>184</v>
      </c>
      <c r="F30" s="210" t="s">
        <v>139</v>
      </c>
      <c r="G30" s="211"/>
      <c r="H30" s="212">
        <v>0</v>
      </c>
      <c r="I30" s="212"/>
      <c r="J30" s="212">
        <v>0</v>
      </c>
      <c r="K30" s="212"/>
      <c r="L30" s="212">
        <v>10442.950000000001</v>
      </c>
      <c r="M30" s="212"/>
      <c r="N30" s="213">
        <v>20885.900000000001</v>
      </c>
    </row>
    <row r="31" spans="1:14" s="47" customFormat="1" ht="38.25" x14ac:dyDescent="0.25">
      <c r="A31" s="153"/>
      <c r="B31" s="192"/>
      <c r="C31" s="209" t="s">
        <v>194</v>
      </c>
      <c r="D31" s="209" t="s">
        <v>141</v>
      </c>
      <c r="E31" s="209" t="s">
        <v>191</v>
      </c>
      <c r="F31" s="210" t="s">
        <v>139</v>
      </c>
      <c r="G31" s="211"/>
      <c r="H31" s="212">
        <v>0</v>
      </c>
      <c r="I31" s="212"/>
      <c r="J31" s="212">
        <v>0</v>
      </c>
      <c r="K31" s="212"/>
      <c r="L31" s="212">
        <v>16000</v>
      </c>
      <c r="M31" s="212"/>
      <c r="N31" s="213">
        <v>32000</v>
      </c>
    </row>
    <row r="32" spans="1:14" s="47" customFormat="1" ht="25.5" x14ac:dyDescent="0.25">
      <c r="A32" s="153"/>
      <c r="B32" s="192"/>
      <c r="C32" s="193" t="s">
        <v>195</v>
      </c>
      <c r="D32" s="193" t="s">
        <v>141</v>
      </c>
      <c r="E32" s="193" t="s">
        <v>191</v>
      </c>
      <c r="F32" s="197" t="s">
        <v>139</v>
      </c>
      <c r="G32" s="201"/>
      <c r="H32" s="203">
        <v>3576.28</v>
      </c>
      <c r="I32" s="203"/>
      <c r="J32" s="203">
        <v>3576.28</v>
      </c>
      <c r="K32" s="203"/>
      <c r="L32" s="203">
        <v>3576.28</v>
      </c>
      <c r="M32" s="203"/>
      <c r="N32" s="205">
        <v>3576.28</v>
      </c>
    </row>
    <row r="33" spans="1:14" x14ac:dyDescent="0.25">
      <c r="A33" s="156" t="s">
        <v>15</v>
      </c>
      <c r="B33" s="158" t="s">
        <v>135</v>
      </c>
      <c r="C33" s="194"/>
      <c r="D33" s="194"/>
      <c r="E33" s="194"/>
      <c r="F33" s="198"/>
      <c r="G33" s="75">
        <f t="shared" ref="G33:N33" si="1">+G20</f>
        <v>3152.65</v>
      </c>
      <c r="H33" s="76">
        <f t="shared" si="1"/>
        <v>9853.31</v>
      </c>
      <c r="I33" s="76">
        <f t="shared" si="1"/>
        <v>73812.34</v>
      </c>
      <c r="J33" s="76">
        <f t="shared" si="1"/>
        <v>19794.88</v>
      </c>
      <c r="K33" s="76">
        <f t="shared" si="1"/>
        <v>140851.88</v>
      </c>
      <c r="L33" s="76">
        <f t="shared" si="1"/>
        <v>70937.5</v>
      </c>
      <c r="M33" s="76">
        <f t="shared" si="1"/>
        <v>141975.16</v>
      </c>
      <c r="N33" s="77">
        <f t="shared" si="1"/>
        <v>122080.1</v>
      </c>
    </row>
    <row r="34" spans="1:14" x14ac:dyDescent="0.25">
      <c r="A34" s="153" t="s">
        <v>22</v>
      </c>
      <c r="B34" s="159" t="s">
        <v>21</v>
      </c>
      <c r="C34" s="196"/>
      <c r="D34" s="196"/>
      <c r="E34" s="196"/>
      <c r="F34" s="200"/>
      <c r="G34" s="78"/>
      <c r="H34" s="80">
        <v>0</v>
      </c>
      <c r="I34" s="80"/>
      <c r="J34" s="80">
        <v>0</v>
      </c>
      <c r="K34" s="80"/>
      <c r="L34" s="80">
        <v>150</v>
      </c>
      <c r="M34" s="80"/>
      <c r="N34" s="82">
        <v>300</v>
      </c>
    </row>
    <row r="35" spans="1:14" ht="25.5" x14ac:dyDescent="0.25">
      <c r="A35" s="153"/>
      <c r="B35" s="214"/>
      <c r="C35" s="195" t="s">
        <v>196</v>
      </c>
      <c r="D35" s="195" t="s">
        <v>197</v>
      </c>
      <c r="E35" s="195" t="s">
        <v>198</v>
      </c>
      <c r="F35" s="199" t="s">
        <v>139</v>
      </c>
      <c r="G35" s="78"/>
      <c r="H35" s="80">
        <v>0</v>
      </c>
      <c r="I35" s="80"/>
      <c r="J35" s="80">
        <v>0</v>
      </c>
      <c r="K35" s="80"/>
      <c r="L35" s="80">
        <v>150</v>
      </c>
      <c r="M35" s="80"/>
      <c r="N35" s="82">
        <v>300</v>
      </c>
    </row>
    <row r="36" spans="1:14" ht="30" x14ac:dyDescent="0.25">
      <c r="A36" s="153" t="s">
        <v>24</v>
      </c>
      <c r="B36" s="159" t="s">
        <v>23</v>
      </c>
      <c r="C36" s="194"/>
      <c r="D36" s="194"/>
      <c r="E36" s="194"/>
      <c r="F36" s="198"/>
      <c r="G36" s="78"/>
      <c r="H36" s="80"/>
      <c r="I36" s="80"/>
      <c r="J36" s="80"/>
      <c r="K36" s="80"/>
      <c r="L36" s="80"/>
      <c r="M36" s="80"/>
      <c r="N36" s="82"/>
    </row>
    <row r="37" spans="1:14" x14ac:dyDescent="0.25">
      <c r="A37" s="153" t="s">
        <v>26</v>
      </c>
      <c r="B37" s="150" t="s">
        <v>25</v>
      </c>
      <c r="C37" s="154"/>
      <c r="D37" s="154"/>
      <c r="E37" s="154"/>
      <c r="F37" s="155"/>
      <c r="G37" s="78"/>
      <c r="H37" s="80"/>
      <c r="I37" s="80"/>
      <c r="J37" s="80"/>
      <c r="K37" s="80"/>
      <c r="L37" s="80"/>
      <c r="M37" s="80"/>
      <c r="N37" s="82"/>
    </row>
    <row r="38" spans="1:14" x14ac:dyDescent="0.25">
      <c r="A38" s="153" t="s">
        <v>28</v>
      </c>
      <c r="B38" s="150" t="s">
        <v>27</v>
      </c>
      <c r="C38" s="154"/>
      <c r="D38" s="154"/>
      <c r="E38" s="154"/>
      <c r="F38" s="155"/>
      <c r="G38" s="83"/>
      <c r="H38" s="85"/>
      <c r="I38" s="85"/>
      <c r="J38" s="85"/>
      <c r="K38" s="85"/>
      <c r="L38" s="85"/>
      <c r="M38" s="85"/>
      <c r="N38" s="87"/>
    </row>
    <row r="39" spans="1:14" x14ac:dyDescent="0.25">
      <c r="A39" s="153" t="s">
        <v>30</v>
      </c>
      <c r="B39" s="150" t="s">
        <v>29</v>
      </c>
      <c r="C39" s="196"/>
      <c r="D39" s="196"/>
      <c r="E39" s="196"/>
      <c r="F39" s="200"/>
      <c r="G39" s="83">
        <v>145.5</v>
      </c>
      <c r="H39" s="85">
        <f>SUM(H40:H42)</f>
        <v>60</v>
      </c>
      <c r="I39" s="85">
        <v>559.5</v>
      </c>
      <c r="J39" s="85">
        <f>SUM(J40:J42)</f>
        <v>390</v>
      </c>
      <c r="K39" s="85">
        <v>1621.5</v>
      </c>
      <c r="L39" s="85">
        <f>SUM(L40:L42)</f>
        <v>1745</v>
      </c>
      <c r="M39" s="85">
        <v>2586.5</v>
      </c>
      <c r="N39" s="87">
        <f>SUM(N40:N42)</f>
        <v>3100</v>
      </c>
    </row>
    <row r="40" spans="1:14" ht="25.5" x14ac:dyDescent="0.25">
      <c r="A40" s="153"/>
      <c r="B40" s="192"/>
      <c r="C40" s="207" t="s">
        <v>199</v>
      </c>
      <c r="D40" s="207" t="s">
        <v>200</v>
      </c>
      <c r="E40" s="207" t="s">
        <v>201</v>
      </c>
      <c r="F40" s="208" t="s">
        <v>139</v>
      </c>
      <c r="G40" s="216"/>
      <c r="H40" s="223">
        <v>60</v>
      </c>
      <c r="I40" s="218"/>
      <c r="J40" s="223">
        <v>390</v>
      </c>
      <c r="K40" s="218"/>
      <c r="L40" s="223">
        <v>695</v>
      </c>
      <c r="M40" s="218"/>
      <c r="N40" s="224">
        <v>1000</v>
      </c>
    </row>
    <row r="41" spans="1:14" ht="25.5" x14ac:dyDescent="0.25">
      <c r="A41" s="153"/>
      <c r="B41" s="192"/>
      <c r="C41" s="209" t="s">
        <v>202</v>
      </c>
      <c r="D41" s="209" t="s">
        <v>200</v>
      </c>
      <c r="E41" s="209" t="s">
        <v>201</v>
      </c>
      <c r="F41" s="210" t="s">
        <v>139</v>
      </c>
      <c r="G41" s="225"/>
      <c r="H41" s="226">
        <v>0</v>
      </c>
      <c r="I41" s="227"/>
      <c r="J41" s="226">
        <v>0</v>
      </c>
      <c r="K41" s="227"/>
      <c r="L41" s="226">
        <v>50</v>
      </c>
      <c r="M41" s="227"/>
      <c r="N41" s="228">
        <v>100</v>
      </c>
    </row>
    <row r="42" spans="1:14" ht="51" x14ac:dyDescent="0.25">
      <c r="A42" s="153"/>
      <c r="B42" s="192"/>
      <c r="C42" s="193" t="s">
        <v>203</v>
      </c>
      <c r="D42" s="193" t="s">
        <v>200</v>
      </c>
      <c r="E42" s="193" t="s">
        <v>201</v>
      </c>
      <c r="F42" s="197" t="s">
        <v>139</v>
      </c>
      <c r="G42" s="215"/>
      <c r="H42" s="219">
        <v>0</v>
      </c>
      <c r="I42" s="217"/>
      <c r="J42" s="219">
        <v>0</v>
      </c>
      <c r="K42" s="217"/>
      <c r="L42" s="219">
        <v>1000</v>
      </c>
      <c r="M42" s="217"/>
      <c r="N42" s="221">
        <v>2000</v>
      </c>
    </row>
    <row r="43" spans="1:14" x14ac:dyDescent="0.25">
      <c r="A43" s="156" t="s">
        <v>20</v>
      </c>
      <c r="B43" s="158" t="s">
        <v>119</v>
      </c>
      <c r="C43" s="194"/>
      <c r="D43" s="194"/>
      <c r="E43" s="194"/>
      <c r="F43" s="198"/>
      <c r="G43" s="75">
        <f t="shared" ref="G43:N43" si="2">+G39+G38+G37+G36+G34</f>
        <v>145.5</v>
      </c>
      <c r="H43" s="76">
        <f t="shared" si="2"/>
        <v>60</v>
      </c>
      <c r="I43" s="76">
        <f t="shared" si="2"/>
        <v>559.5</v>
      </c>
      <c r="J43" s="76">
        <f t="shared" si="2"/>
        <v>390</v>
      </c>
      <c r="K43" s="76">
        <f t="shared" si="2"/>
        <v>1621.5</v>
      </c>
      <c r="L43" s="76">
        <f t="shared" si="2"/>
        <v>1895</v>
      </c>
      <c r="M43" s="76">
        <f t="shared" si="2"/>
        <v>2586.5</v>
      </c>
      <c r="N43" s="77">
        <f t="shared" si="2"/>
        <v>3400</v>
      </c>
    </row>
    <row r="44" spans="1:14" x14ac:dyDescent="0.25">
      <c r="A44" s="153" t="s">
        <v>33</v>
      </c>
      <c r="B44" s="150" t="s">
        <v>32</v>
      </c>
      <c r="C44" s="154"/>
      <c r="D44" s="154"/>
      <c r="E44" s="154"/>
      <c r="F44" s="155"/>
      <c r="G44" s="83"/>
      <c r="H44" s="85"/>
      <c r="I44" s="85"/>
      <c r="J44" s="85"/>
      <c r="K44" s="85"/>
      <c r="L44" s="85"/>
      <c r="M44" s="85"/>
      <c r="N44" s="87"/>
    </row>
    <row r="45" spans="1:14" x14ac:dyDescent="0.25">
      <c r="A45" s="153" t="s">
        <v>34</v>
      </c>
      <c r="B45" s="150" t="s">
        <v>0</v>
      </c>
      <c r="C45" s="196"/>
      <c r="D45" s="196"/>
      <c r="E45" s="196"/>
      <c r="F45" s="200"/>
      <c r="G45" s="83">
        <v>59056.22</v>
      </c>
      <c r="H45" s="85">
        <f>SUM(H46:H49)</f>
        <v>0</v>
      </c>
      <c r="I45" s="85">
        <v>131407.72</v>
      </c>
      <c r="J45" s="85">
        <f>SUM(J46:J49)</f>
        <v>0</v>
      </c>
      <c r="K45" s="85">
        <v>131407.72</v>
      </c>
      <c r="L45" s="85">
        <f>SUM(L46:L49)</f>
        <v>0</v>
      </c>
      <c r="M45" s="85">
        <v>139446.78</v>
      </c>
      <c r="N45" s="87">
        <f>SUM(N46:N49)</f>
        <v>252288.19999999998</v>
      </c>
    </row>
    <row r="46" spans="1:14" ht="63.75" x14ac:dyDescent="0.25">
      <c r="A46" s="153"/>
      <c r="B46" s="192"/>
      <c r="C46" s="207" t="s">
        <v>204</v>
      </c>
      <c r="D46" s="207" t="s">
        <v>205</v>
      </c>
      <c r="E46" s="207" t="s">
        <v>206</v>
      </c>
      <c r="F46" s="208" t="s">
        <v>207</v>
      </c>
      <c r="G46" s="216"/>
      <c r="H46" s="223">
        <v>0</v>
      </c>
      <c r="I46" s="218"/>
      <c r="J46" s="223">
        <v>0</v>
      </c>
      <c r="K46" s="218"/>
      <c r="L46" s="223">
        <v>0</v>
      </c>
      <c r="M46" s="218"/>
      <c r="N46" s="224">
        <v>73995</v>
      </c>
    </row>
    <row r="47" spans="1:14" ht="25.5" x14ac:dyDescent="0.25">
      <c r="A47" s="153"/>
      <c r="B47" s="192"/>
      <c r="C47" s="209" t="s">
        <v>208</v>
      </c>
      <c r="D47" s="209" t="s">
        <v>205</v>
      </c>
      <c r="E47" s="209" t="s">
        <v>206</v>
      </c>
      <c r="F47" s="210" t="s">
        <v>207</v>
      </c>
      <c r="G47" s="225"/>
      <c r="H47" s="226">
        <v>0</v>
      </c>
      <c r="I47" s="227"/>
      <c r="J47" s="226">
        <v>0</v>
      </c>
      <c r="K47" s="227"/>
      <c r="L47" s="226">
        <v>0</v>
      </c>
      <c r="M47" s="227"/>
      <c r="N47" s="228">
        <v>71982.899999999994</v>
      </c>
    </row>
    <row r="48" spans="1:14" ht="25.5" x14ac:dyDescent="0.25">
      <c r="A48" s="153"/>
      <c r="B48" s="192"/>
      <c r="C48" s="209" t="s">
        <v>209</v>
      </c>
      <c r="D48" s="209" t="s">
        <v>205</v>
      </c>
      <c r="E48" s="209" t="s">
        <v>206</v>
      </c>
      <c r="F48" s="210" t="s">
        <v>207</v>
      </c>
      <c r="G48" s="225"/>
      <c r="H48" s="226">
        <v>0</v>
      </c>
      <c r="I48" s="227"/>
      <c r="J48" s="226">
        <v>0</v>
      </c>
      <c r="K48" s="227"/>
      <c r="L48" s="226">
        <v>0</v>
      </c>
      <c r="M48" s="227"/>
      <c r="N48" s="228">
        <v>32315.3</v>
      </c>
    </row>
    <row r="49" spans="1:14" ht="38.25" x14ac:dyDescent="0.25">
      <c r="A49" s="153"/>
      <c r="B49" s="192"/>
      <c r="C49" s="193" t="s">
        <v>210</v>
      </c>
      <c r="D49" s="193" t="s">
        <v>205</v>
      </c>
      <c r="E49" s="193" t="s">
        <v>206</v>
      </c>
      <c r="F49" s="197" t="s">
        <v>207</v>
      </c>
      <c r="G49" s="215"/>
      <c r="H49" s="219">
        <v>0</v>
      </c>
      <c r="I49" s="217"/>
      <c r="J49" s="219">
        <v>0</v>
      </c>
      <c r="K49" s="217"/>
      <c r="L49" s="219">
        <v>0</v>
      </c>
      <c r="M49" s="217"/>
      <c r="N49" s="221">
        <v>73995</v>
      </c>
    </row>
    <row r="50" spans="1:14" x14ac:dyDescent="0.25">
      <c r="A50" s="153" t="s">
        <v>35</v>
      </c>
      <c r="B50" s="150" t="s">
        <v>1</v>
      </c>
      <c r="C50" s="194"/>
      <c r="D50" s="194"/>
      <c r="E50" s="194"/>
      <c r="F50" s="198"/>
      <c r="G50" s="83"/>
      <c r="H50" s="85"/>
      <c r="I50" s="85">
        <v>7941.24</v>
      </c>
      <c r="J50" s="85"/>
      <c r="K50" s="85">
        <v>7941.24</v>
      </c>
      <c r="L50" s="85"/>
      <c r="M50" s="85">
        <v>7941.24</v>
      </c>
      <c r="N50" s="87"/>
    </row>
    <row r="51" spans="1:14" x14ac:dyDescent="0.25">
      <c r="A51" s="153" t="s">
        <v>37</v>
      </c>
      <c r="B51" s="150" t="s">
        <v>36</v>
      </c>
      <c r="C51" s="154"/>
      <c r="D51" s="154"/>
      <c r="E51" s="154"/>
      <c r="F51" s="155"/>
      <c r="G51" s="78"/>
      <c r="H51" s="80"/>
      <c r="I51" s="80"/>
      <c r="J51" s="80"/>
      <c r="K51" s="80"/>
      <c r="L51" s="80"/>
      <c r="M51" s="80"/>
      <c r="N51" s="82"/>
    </row>
    <row r="52" spans="1:14" x14ac:dyDescent="0.25">
      <c r="A52" s="153" t="s">
        <v>38</v>
      </c>
      <c r="B52" s="150" t="s">
        <v>2</v>
      </c>
      <c r="C52" s="154"/>
      <c r="D52" s="154"/>
      <c r="E52" s="154"/>
      <c r="F52" s="155"/>
      <c r="G52" s="78"/>
      <c r="H52" s="80"/>
      <c r="I52" s="80"/>
      <c r="J52" s="80"/>
      <c r="K52" s="80"/>
      <c r="L52" s="80"/>
      <c r="M52" s="80"/>
      <c r="N52" s="82"/>
    </row>
    <row r="53" spans="1:14" x14ac:dyDescent="0.25">
      <c r="A53" s="156" t="s">
        <v>31</v>
      </c>
      <c r="B53" s="158" t="s">
        <v>118</v>
      </c>
      <c r="C53" s="154"/>
      <c r="D53" s="154"/>
      <c r="E53" s="154"/>
      <c r="F53" s="155"/>
      <c r="G53" s="75">
        <f t="shared" ref="G53:N53" si="3">+G52+G51+G50+G45+G44</f>
        <v>59056.22</v>
      </c>
      <c r="H53" s="76">
        <f t="shared" si="3"/>
        <v>0</v>
      </c>
      <c r="I53" s="76">
        <f t="shared" si="3"/>
        <v>139348.96</v>
      </c>
      <c r="J53" s="76">
        <f t="shared" si="3"/>
        <v>0</v>
      </c>
      <c r="K53" s="76">
        <f t="shared" si="3"/>
        <v>139348.96</v>
      </c>
      <c r="L53" s="76">
        <f t="shared" si="3"/>
        <v>0</v>
      </c>
      <c r="M53" s="76">
        <f t="shared" si="3"/>
        <v>147388.01999999999</v>
      </c>
      <c r="N53" s="77">
        <f t="shared" si="3"/>
        <v>252288.19999999998</v>
      </c>
    </row>
    <row r="54" spans="1:14" x14ac:dyDescent="0.25">
      <c r="A54" s="153" t="s">
        <v>41</v>
      </c>
      <c r="B54" s="150" t="s">
        <v>40</v>
      </c>
      <c r="C54" s="154"/>
      <c r="D54" s="154"/>
      <c r="E54" s="154"/>
      <c r="F54" s="155"/>
      <c r="G54" s="83"/>
      <c r="H54" s="85"/>
      <c r="I54" s="85"/>
      <c r="J54" s="85"/>
      <c r="K54" s="85"/>
      <c r="L54" s="85"/>
      <c r="M54" s="85"/>
      <c r="N54" s="87"/>
    </row>
    <row r="55" spans="1:14" x14ac:dyDescent="0.25">
      <c r="A55" s="153" t="s">
        <v>43</v>
      </c>
      <c r="B55" s="150" t="s">
        <v>42</v>
      </c>
      <c r="C55" s="154"/>
      <c r="D55" s="154"/>
      <c r="E55" s="154"/>
      <c r="F55" s="155"/>
      <c r="G55" s="83"/>
      <c r="H55" s="85"/>
      <c r="I55" s="85"/>
      <c r="J55" s="85"/>
      <c r="K55" s="85"/>
      <c r="L55" s="85"/>
      <c r="M55" s="85"/>
      <c r="N55" s="87"/>
    </row>
    <row r="56" spans="1:14" x14ac:dyDescent="0.25">
      <c r="A56" s="153" t="s">
        <v>45</v>
      </c>
      <c r="B56" s="150" t="s">
        <v>44</v>
      </c>
      <c r="C56" s="154"/>
      <c r="D56" s="154"/>
      <c r="E56" s="154"/>
      <c r="F56" s="155"/>
      <c r="G56" s="83"/>
      <c r="H56" s="85"/>
      <c r="I56" s="85"/>
      <c r="J56" s="85"/>
      <c r="K56" s="85"/>
      <c r="L56" s="85"/>
      <c r="M56" s="85"/>
      <c r="N56" s="87"/>
    </row>
    <row r="57" spans="1:14" x14ac:dyDescent="0.25">
      <c r="A57" s="153" t="s">
        <v>47</v>
      </c>
      <c r="B57" s="150" t="s">
        <v>46</v>
      </c>
      <c r="C57" s="154"/>
      <c r="D57" s="154"/>
      <c r="E57" s="154"/>
      <c r="F57" s="155"/>
      <c r="G57" s="83"/>
      <c r="H57" s="85"/>
      <c r="I57" s="85"/>
      <c r="J57" s="85"/>
      <c r="K57" s="85"/>
      <c r="L57" s="85"/>
      <c r="M57" s="85"/>
      <c r="N57" s="87"/>
    </row>
    <row r="58" spans="1:14" x14ac:dyDescent="0.25">
      <c r="A58" s="156" t="s">
        <v>39</v>
      </c>
      <c r="B58" s="157" t="s">
        <v>117</v>
      </c>
      <c r="C58" s="154"/>
      <c r="D58" s="154"/>
      <c r="E58" s="154"/>
      <c r="F58" s="155"/>
      <c r="G58" s="75">
        <f t="shared" ref="G58:N58" si="4">+G57+G56+G55+G54</f>
        <v>0</v>
      </c>
      <c r="H58" s="76">
        <f t="shared" si="4"/>
        <v>0</v>
      </c>
      <c r="I58" s="76">
        <f t="shared" si="4"/>
        <v>0</v>
      </c>
      <c r="J58" s="76">
        <f t="shared" si="4"/>
        <v>0</v>
      </c>
      <c r="K58" s="76">
        <f t="shared" si="4"/>
        <v>0</v>
      </c>
      <c r="L58" s="76">
        <f t="shared" si="4"/>
        <v>0</v>
      </c>
      <c r="M58" s="76">
        <f t="shared" si="4"/>
        <v>0</v>
      </c>
      <c r="N58" s="77">
        <f t="shared" si="4"/>
        <v>0</v>
      </c>
    </row>
    <row r="59" spans="1:14" x14ac:dyDescent="0.25">
      <c r="A59" s="153" t="s">
        <v>50</v>
      </c>
      <c r="B59" s="150" t="s">
        <v>49</v>
      </c>
      <c r="C59" s="154"/>
      <c r="D59" s="154"/>
      <c r="E59" s="154"/>
      <c r="F59" s="155"/>
      <c r="G59" s="83"/>
      <c r="H59" s="85"/>
      <c r="I59" s="85"/>
      <c r="J59" s="85"/>
      <c r="K59" s="85"/>
      <c r="L59" s="85"/>
      <c r="M59" s="85"/>
      <c r="N59" s="87"/>
    </row>
    <row r="60" spans="1:14" x14ac:dyDescent="0.25">
      <c r="A60" s="153" t="s">
        <v>52</v>
      </c>
      <c r="B60" s="150" t="s">
        <v>51</v>
      </c>
      <c r="C60" s="154"/>
      <c r="D60" s="154"/>
      <c r="E60" s="154"/>
      <c r="F60" s="155"/>
      <c r="G60" s="83"/>
      <c r="H60" s="85"/>
      <c r="I60" s="85"/>
      <c r="J60" s="85"/>
      <c r="K60" s="85"/>
      <c r="L60" s="85"/>
      <c r="M60" s="85"/>
      <c r="N60" s="87"/>
    </row>
    <row r="61" spans="1:14" x14ac:dyDescent="0.25">
      <c r="A61" s="153" t="s">
        <v>54</v>
      </c>
      <c r="B61" s="150" t="s">
        <v>53</v>
      </c>
      <c r="C61" s="154"/>
      <c r="D61" s="154"/>
      <c r="E61" s="154"/>
      <c r="F61" s="155"/>
      <c r="G61" s="83"/>
      <c r="H61" s="85"/>
      <c r="I61" s="85"/>
      <c r="J61" s="85"/>
      <c r="K61" s="85"/>
      <c r="L61" s="85"/>
      <c r="M61" s="85"/>
      <c r="N61" s="87"/>
    </row>
    <row r="62" spans="1:14" x14ac:dyDescent="0.25">
      <c r="A62" s="153" t="s">
        <v>56</v>
      </c>
      <c r="B62" s="150" t="s">
        <v>55</v>
      </c>
      <c r="C62" s="154"/>
      <c r="D62" s="154"/>
      <c r="E62" s="154"/>
      <c r="F62" s="155"/>
      <c r="G62" s="83"/>
      <c r="H62" s="85"/>
      <c r="I62" s="85"/>
      <c r="J62" s="85"/>
      <c r="K62" s="85"/>
      <c r="L62" s="85"/>
      <c r="M62" s="85"/>
      <c r="N62" s="87"/>
    </row>
    <row r="63" spans="1:14" x14ac:dyDescent="0.25">
      <c r="A63" s="156" t="s">
        <v>48</v>
      </c>
      <c r="B63" s="158" t="s">
        <v>116</v>
      </c>
      <c r="C63" s="154"/>
      <c r="D63" s="154"/>
      <c r="E63" s="154"/>
      <c r="F63" s="155"/>
      <c r="G63" s="75">
        <f t="shared" ref="G63:N63" si="5">+G62+G61+G60+G59</f>
        <v>0</v>
      </c>
      <c r="H63" s="76">
        <f t="shared" si="5"/>
        <v>0</v>
      </c>
      <c r="I63" s="76">
        <f t="shared" si="5"/>
        <v>0</v>
      </c>
      <c r="J63" s="76">
        <f t="shared" si="5"/>
        <v>0</v>
      </c>
      <c r="K63" s="76">
        <f t="shared" si="5"/>
        <v>0</v>
      </c>
      <c r="L63" s="76">
        <f t="shared" si="5"/>
        <v>0</v>
      </c>
      <c r="M63" s="76">
        <f t="shared" si="5"/>
        <v>0</v>
      </c>
      <c r="N63" s="77">
        <f t="shared" si="5"/>
        <v>0</v>
      </c>
    </row>
    <row r="64" spans="1:14" x14ac:dyDescent="0.25">
      <c r="A64" s="153" t="s">
        <v>59</v>
      </c>
      <c r="B64" s="150" t="s">
        <v>58</v>
      </c>
      <c r="C64" s="196"/>
      <c r="D64" s="196"/>
      <c r="E64" s="196"/>
      <c r="F64" s="200"/>
      <c r="G64" s="83">
        <v>2113.6999999999998</v>
      </c>
      <c r="H64" s="85">
        <f>SUM(H65:H69)</f>
        <v>1692.8</v>
      </c>
      <c r="I64" s="85">
        <v>25858.73</v>
      </c>
      <c r="J64" s="85">
        <f>SUM(J65:J69)</f>
        <v>3244.39</v>
      </c>
      <c r="K64" s="85">
        <v>30537.63</v>
      </c>
      <c r="L64" s="85">
        <f>SUM(L65:L69)</f>
        <v>88586.48000000001</v>
      </c>
      <c r="M64" s="85">
        <v>48367.18</v>
      </c>
      <c r="N64" s="87">
        <f>SUM(N65:N69)</f>
        <v>182500</v>
      </c>
    </row>
    <row r="65" spans="1:14" ht="25.5" x14ac:dyDescent="0.25">
      <c r="A65" s="153"/>
      <c r="B65" s="192"/>
      <c r="C65" s="207" t="s">
        <v>211</v>
      </c>
      <c r="D65" s="207" t="s">
        <v>212</v>
      </c>
      <c r="E65" s="207" t="s">
        <v>213</v>
      </c>
      <c r="F65" s="208" t="s">
        <v>139</v>
      </c>
      <c r="G65" s="216"/>
      <c r="H65" s="223">
        <v>1692.8</v>
      </c>
      <c r="I65" s="218"/>
      <c r="J65" s="223">
        <v>3007.95</v>
      </c>
      <c r="K65" s="218"/>
      <c r="L65" s="223">
        <v>51503.98</v>
      </c>
      <c r="M65" s="218"/>
      <c r="N65" s="224">
        <v>100000</v>
      </c>
    </row>
    <row r="66" spans="1:14" ht="38.25" x14ac:dyDescent="0.25">
      <c r="A66" s="153"/>
      <c r="B66" s="192"/>
      <c r="C66" s="209" t="s">
        <v>214</v>
      </c>
      <c r="D66" s="209" t="s">
        <v>215</v>
      </c>
      <c r="E66" s="209" t="s">
        <v>216</v>
      </c>
      <c r="F66" s="210" t="s">
        <v>217</v>
      </c>
      <c r="G66" s="225"/>
      <c r="H66" s="226">
        <v>0</v>
      </c>
      <c r="I66" s="227"/>
      <c r="J66" s="226">
        <v>0</v>
      </c>
      <c r="K66" s="227"/>
      <c r="L66" s="226">
        <v>12857.14</v>
      </c>
      <c r="M66" s="227"/>
      <c r="N66" s="228">
        <v>30000</v>
      </c>
    </row>
    <row r="67" spans="1:14" ht="38.25" x14ac:dyDescent="0.25">
      <c r="A67" s="153"/>
      <c r="B67" s="192"/>
      <c r="C67" s="209" t="s">
        <v>218</v>
      </c>
      <c r="D67" s="209" t="s">
        <v>219</v>
      </c>
      <c r="E67" s="209" t="s">
        <v>220</v>
      </c>
      <c r="F67" s="210" t="s">
        <v>217</v>
      </c>
      <c r="G67" s="225"/>
      <c r="H67" s="226">
        <v>0</v>
      </c>
      <c r="I67" s="227"/>
      <c r="J67" s="226">
        <v>0</v>
      </c>
      <c r="K67" s="227"/>
      <c r="L67" s="226">
        <v>12857.14</v>
      </c>
      <c r="M67" s="227"/>
      <c r="N67" s="228">
        <v>30000</v>
      </c>
    </row>
    <row r="68" spans="1:14" ht="38.25" x14ac:dyDescent="0.25">
      <c r="A68" s="153"/>
      <c r="B68" s="192"/>
      <c r="C68" s="209" t="s">
        <v>221</v>
      </c>
      <c r="D68" s="209" t="s">
        <v>222</v>
      </c>
      <c r="E68" s="209" t="s">
        <v>223</v>
      </c>
      <c r="F68" s="210" t="s">
        <v>139</v>
      </c>
      <c r="G68" s="225"/>
      <c r="H68" s="226">
        <v>0</v>
      </c>
      <c r="I68" s="227"/>
      <c r="J68" s="226">
        <v>236.44</v>
      </c>
      <c r="K68" s="227"/>
      <c r="L68" s="226">
        <v>10118.219999999999</v>
      </c>
      <c r="M68" s="227"/>
      <c r="N68" s="228">
        <v>20000</v>
      </c>
    </row>
    <row r="69" spans="1:14" ht="25.5" x14ac:dyDescent="0.25">
      <c r="A69" s="153"/>
      <c r="B69" s="192"/>
      <c r="C69" s="193" t="s">
        <v>224</v>
      </c>
      <c r="D69" s="193" t="s">
        <v>225</v>
      </c>
      <c r="E69" s="193" t="s">
        <v>226</v>
      </c>
      <c r="F69" s="197" t="s">
        <v>139</v>
      </c>
      <c r="G69" s="215"/>
      <c r="H69" s="219">
        <v>0</v>
      </c>
      <c r="I69" s="217"/>
      <c r="J69" s="219">
        <v>0</v>
      </c>
      <c r="K69" s="217"/>
      <c r="L69" s="219">
        <v>1250</v>
      </c>
      <c r="M69" s="217"/>
      <c r="N69" s="221">
        <v>2500</v>
      </c>
    </row>
    <row r="70" spans="1:14" x14ac:dyDescent="0.25">
      <c r="A70" s="153" t="s">
        <v>61</v>
      </c>
      <c r="B70" s="150" t="s">
        <v>60</v>
      </c>
      <c r="C70" s="195"/>
      <c r="D70" s="195"/>
      <c r="E70" s="195"/>
      <c r="F70" s="199"/>
      <c r="G70" s="83"/>
      <c r="H70" s="85">
        <f>SUM(H71:H72)</f>
        <v>0</v>
      </c>
      <c r="I70" s="85"/>
      <c r="J70" s="85">
        <f>SUM(J71:J72)</f>
        <v>0</v>
      </c>
      <c r="K70" s="85"/>
      <c r="L70" s="85">
        <f>SUM(L71:L72)</f>
        <v>1000</v>
      </c>
      <c r="M70" s="85"/>
      <c r="N70" s="87">
        <f>SUM(N71:N72)</f>
        <v>2000</v>
      </c>
    </row>
    <row r="71" spans="1:14" ht="25.5" x14ac:dyDescent="0.25">
      <c r="A71" s="153"/>
      <c r="B71" s="192"/>
      <c r="C71" s="207" t="s">
        <v>227</v>
      </c>
      <c r="D71" s="207" t="s">
        <v>228</v>
      </c>
      <c r="E71" s="207" t="s">
        <v>229</v>
      </c>
      <c r="F71" s="208" t="s">
        <v>139</v>
      </c>
      <c r="G71" s="216"/>
      <c r="H71" s="223">
        <v>0</v>
      </c>
      <c r="I71" s="218"/>
      <c r="J71" s="223">
        <v>0</v>
      </c>
      <c r="K71" s="218"/>
      <c r="L71" s="223">
        <v>500</v>
      </c>
      <c r="M71" s="218"/>
      <c r="N71" s="224">
        <v>1000</v>
      </c>
    </row>
    <row r="72" spans="1:14" ht="25.5" x14ac:dyDescent="0.25">
      <c r="A72" s="153"/>
      <c r="B72" s="192"/>
      <c r="C72" s="193" t="s">
        <v>230</v>
      </c>
      <c r="D72" s="193" t="s">
        <v>231</v>
      </c>
      <c r="E72" s="193" t="s">
        <v>232</v>
      </c>
      <c r="F72" s="197" t="s">
        <v>139</v>
      </c>
      <c r="G72" s="215"/>
      <c r="H72" s="219">
        <v>0</v>
      </c>
      <c r="I72" s="217"/>
      <c r="J72" s="219">
        <v>0</v>
      </c>
      <c r="K72" s="217"/>
      <c r="L72" s="219">
        <v>500</v>
      </c>
      <c r="M72" s="217"/>
      <c r="N72" s="221">
        <v>1000</v>
      </c>
    </row>
    <row r="73" spans="1:14" x14ac:dyDescent="0.25">
      <c r="A73" s="156" t="s">
        <v>57</v>
      </c>
      <c r="B73" s="157" t="s">
        <v>115</v>
      </c>
      <c r="C73" s="229"/>
      <c r="D73" s="229"/>
      <c r="E73" s="229"/>
      <c r="F73" s="230"/>
      <c r="G73" s="160">
        <f t="shared" ref="G73:N73" si="6">+G70+G64</f>
        <v>2113.6999999999998</v>
      </c>
      <c r="H73" s="161">
        <f t="shared" si="6"/>
        <v>1692.8</v>
      </c>
      <c r="I73" s="161">
        <f t="shared" si="6"/>
        <v>25858.73</v>
      </c>
      <c r="J73" s="161">
        <f t="shared" si="6"/>
        <v>3244.39</v>
      </c>
      <c r="K73" s="161">
        <f t="shared" si="6"/>
        <v>30537.63</v>
      </c>
      <c r="L73" s="161">
        <f t="shared" si="6"/>
        <v>89586.48000000001</v>
      </c>
      <c r="M73" s="161">
        <f t="shared" si="6"/>
        <v>48367.18</v>
      </c>
      <c r="N73" s="162">
        <f t="shared" si="6"/>
        <v>184500</v>
      </c>
    </row>
    <row r="74" spans="1:14" ht="17.25" x14ac:dyDescent="0.25">
      <c r="A74" s="163" t="s">
        <v>121</v>
      </c>
      <c r="B74" s="51" t="s">
        <v>144</v>
      </c>
      <c r="C74" s="51"/>
      <c r="D74" s="51"/>
      <c r="E74" s="51"/>
      <c r="F74" s="51"/>
      <c r="G74" s="93"/>
      <c r="H74" s="94">
        <v>4506.04</v>
      </c>
      <c r="I74" s="94"/>
      <c r="J74" s="94">
        <v>321.92</v>
      </c>
      <c r="K74" s="95"/>
      <c r="L74" s="95">
        <v>0</v>
      </c>
      <c r="M74" s="95"/>
      <c r="N74" s="96">
        <v>0</v>
      </c>
    </row>
    <row r="75" spans="1:14" s="37" customFormat="1" x14ac:dyDescent="0.25">
      <c r="A75" s="269" t="s">
        <v>155</v>
      </c>
      <c r="B75" s="270"/>
      <c r="C75" s="141"/>
      <c r="D75" s="141"/>
      <c r="E75" s="141"/>
      <c r="F75" s="141"/>
      <c r="G75" s="97">
        <f t="shared" ref="G75:N75" si="7">+G74+G73+G63+G58+G53+G43+G33+G19</f>
        <v>64468.07</v>
      </c>
      <c r="H75" s="98">
        <f t="shared" si="7"/>
        <v>16112.15</v>
      </c>
      <c r="I75" s="98">
        <f t="shared" si="7"/>
        <v>239579.53</v>
      </c>
      <c r="J75" s="98">
        <f t="shared" si="7"/>
        <v>23751.190000000002</v>
      </c>
      <c r="K75" s="98">
        <f t="shared" si="7"/>
        <v>312359.96999999997</v>
      </c>
      <c r="L75" s="98">
        <f t="shared" si="7"/>
        <v>162418.98000000001</v>
      </c>
      <c r="M75" s="98">
        <f t="shared" si="7"/>
        <v>340316.86</v>
      </c>
      <c r="N75" s="99">
        <f t="shared" si="7"/>
        <v>562268.29999999993</v>
      </c>
    </row>
    <row r="76" spans="1:14" x14ac:dyDescent="0.25">
      <c r="A76" s="4" t="s">
        <v>160</v>
      </c>
      <c r="B76" s="3"/>
      <c r="C76" s="142"/>
      <c r="D76" s="142"/>
      <c r="E76" s="142"/>
      <c r="F76" s="142"/>
      <c r="G76" s="16"/>
      <c r="H76" s="100">
        <v>0</v>
      </c>
      <c r="I76" s="17"/>
      <c r="J76" s="100">
        <v>0</v>
      </c>
      <c r="K76" s="17"/>
      <c r="L76" s="100">
        <v>0</v>
      </c>
      <c r="M76" s="17"/>
      <c r="N76" s="102">
        <v>0</v>
      </c>
    </row>
    <row r="77" spans="1:14" x14ac:dyDescent="0.25">
      <c r="A77" s="269" t="s">
        <v>133</v>
      </c>
      <c r="B77" s="270"/>
      <c r="C77" s="141"/>
      <c r="D77" s="141"/>
      <c r="E77" s="141"/>
      <c r="F77" s="141"/>
      <c r="G77" s="97">
        <f>+G75+G14</f>
        <v>190371.51</v>
      </c>
      <c r="H77" s="98">
        <f>+H75+H14</f>
        <v>61822.61</v>
      </c>
      <c r="I77" s="98">
        <f>+I75+G14</f>
        <v>365482.97</v>
      </c>
      <c r="J77" s="98">
        <f>+J75+H14</f>
        <v>69461.649999999994</v>
      </c>
      <c r="K77" s="98">
        <f>+K75+G14</f>
        <v>438263.41</v>
      </c>
      <c r="L77" s="98">
        <f>+L75+H14</f>
        <v>208129.44</v>
      </c>
      <c r="M77" s="98">
        <f>+M75+G14</f>
        <v>466220.3</v>
      </c>
      <c r="N77" s="99">
        <f>+N75+H14</f>
        <v>607978.75999999989</v>
      </c>
    </row>
    <row r="78" spans="1:14" x14ac:dyDescent="0.25">
      <c r="A78" s="4" t="s">
        <v>161</v>
      </c>
      <c r="B78" s="3"/>
      <c r="C78" s="142"/>
      <c r="D78" s="142"/>
      <c r="E78" s="142"/>
      <c r="F78" s="142"/>
      <c r="G78" s="16"/>
      <c r="H78" s="101">
        <f>+H76+$H15</f>
        <v>0</v>
      </c>
      <c r="I78" s="17"/>
      <c r="J78" s="101">
        <f>+J76+$H15</f>
        <v>0</v>
      </c>
      <c r="K78" s="17"/>
      <c r="L78" s="101">
        <f>+L76+$H15</f>
        <v>0</v>
      </c>
      <c r="M78" s="17"/>
      <c r="N78" s="101">
        <f>+N76+$H15</f>
        <v>0</v>
      </c>
    </row>
    <row r="79" spans="1:14" ht="18.95" customHeight="1" x14ac:dyDescent="0.25">
      <c r="B79" s="53"/>
      <c r="C79" s="53"/>
      <c r="D79" s="53"/>
      <c r="E79" s="53"/>
      <c r="F79" s="53"/>
      <c r="G79" s="52"/>
      <c r="H79" s="52"/>
      <c r="I79" s="52"/>
      <c r="J79" s="52"/>
      <c r="K79" s="52"/>
      <c r="L79" s="52"/>
      <c r="M79" s="52"/>
      <c r="N79" s="52"/>
    </row>
    <row r="80" spans="1:14" ht="21" customHeight="1" x14ac:dyDescent="0.25">
      <c r="A80" s="266" t="s">
        <v>130</v>
      </c>
      <c r="B80" s="271" t="s">
        <v>131</v>
      </c>
      <c r="C80" s="271" t="s">
        <v>169</v>
      </c>
      <c r="D80" s="271" t="s">
        <v>170</v>
      </c>
      <c r="E80" s="271" t="s">
        <v>171</v>
      </c>
      <c r="F80" s="266" t="s">
        <v>172</v>
      </c>
      <c r="G80" s="264" t="s">
        <v>122</v>
      </c>
      <c r="H80" s="264"/>
      <c r="I80" s="264"/>
      <c r="J80" s="264"/>
      <c r="K80" s="264"/>
      <c r="L80" s="264"/>
      <c r="M80" s="264"/>
      <c r="N80" s="265"/>
    </row>
    <row r="81" spans="1:14" ht="33" customHeight="1" x14ac:dyDescent="0.25">
      <c r="A81" s="275"/>
      <c r="B81" s="267"/>
      <c r="C81" s="267"/>
      <c r="D81" s="267"/>
      <c r="E81" s="267"/>
      <c r="F81" s="267"/>
      <c r="G81" s="258" t="s">
        <v>177</v>
      </c>
      <c r="H81" s="259"/>
      <c r="I81" s="8" t="s">
        <v>178</v>
      </c>
      <c r="J81" s="7"/>
      <c r="K81" s="6" t="s">
        <v>179</v>
      </c>
      <c r="L81" s="7"/>
      <c r="M81" s="6" t="s">
        <v>180</v>
      </c>
      <c r="N81" s="5"/>
    </row>
    <row r="82" spans="1:14" ht="37.5" customHeight="1" x14ac:dyDescent="0.25">
      <c r="A82" s="276"/>
      <c r="B82" s="272"/>
      <c r="C82" s="272"/>
      <c r="D82" s="272"/>
      <c r="E82" s="272"/>
      <c r="F82" s="268"/>
      <c r="G82" s="29" t="s">
        <v>143</v>
      </c>
      <c r="H82" s="28" t="s">
        <v>182</v>
      </c>
      <c r="I82" s="29" t="s">
        <v>143</v>
      </c>
      <c r="J82" s="28" t="s">
        <v>182</v>
      </c>
      <c r="K82" s="29" t="s">
        <v>143</v>
      </c>
      <c r="L82" s="28" t="s">
        <v>156</v>
      </c>
      <c r="M82" s="29" t="s">
        <v>143</v>
      </c>
      <c r="N82" s="30" t="s">
        <v>4</v>
      </c>
    </row>
    <row r="83" spans="1:14" x14ac:dyDescent="0.25">
      <c r="A83" s="153" t="s">
        <v>64</v>
      </c>
      <c r="B83" s="150" t="s">
        <v>63</v>
      </c>
      <c r="C83" s="231"/>
      <c r="D83" s="231"/>
      <c r="E83" s="231"/>
      <c r="F83" s="233"/>
      <c r="G83" s="164">
        <v>6296.61</v>
      </c>
      <c r="H83" s="165">
        <f>SUM(H84:H87)</f>
        <v>0</v>
      </c>
      <c r="I83" s="165">
        <v>70690.86</v>
      </c>
      <c r="J83" s="165">
        <f>SUM(J84:J87)</f>
        <v>0</v>
      </c>
      <c r="K83" s="165">
        <v>74430.53</v>
      </c>
      <c r="L83" s="165">
        <f>SUM(L84:L87)</f>
        <v>7316.0999999999995</v>
      </c>
      <c r="M83" s="165">
        <v>80290.679999999993</v>
      </c>
      <c r="N83" s="166">
        <f>SUM(N84:N87)</f>
        <v>17070.900000000001</v>
      </c>
    </row>
    <row r="84" spans="1:14" ht="38.25" x14ac:dyDescent="0.25">
      <c r="A84" s="153"/>
      <c r="B84" s="192"/>
      <c r="C84" s="207" t="s">
        <v>233</v>
      </c>
      <c r="D84" s="207" t="s">
        <v>234</v>
      </c>
      <c r="E84" s="207" t="s">
        <v>235</v>
      </c>
      <c r="F84" s="208" t="s">
        <v>217</v>
      </c>
      <c r="G84" s="216"/>
      <c r="H84" s="223">
        <v>0</v>
      </c>
      <c r="I84" s="218"/>
      <c r="J84" s="223">
        <v>0</v>
      </c>
      <c r="K84" s="218"/>
      <c r="L84" s="223">
        <v>2335.71</v>
      </c>
      <c r="M84" s="218"/>
      <c r="N84" s="224">
        <v>5450</v>
      </c>
    </row>
    <row r="85" spans="1:14" ht="51" x14ac:dyDescent="0.25">
      <c r="A85" s="153"/>
      <c r="B85" s="192"/>
      <c r="C85" s="209" t="s">
        <v>236</v>
      </c>
      <c r="D85" s="209" t="s">
        <v>237</v>
      </c>
      <c r="E85" s="209" t="s">
        <v>238</v>
      </c>
      <c r="F85" s="210" t="s">
        <v>217</v>
      </c>
      <c r="G85" s="225"/>
      <c r="H85" s="226">
        <v>0</v>
      </c>
      <c r="I85" s="227"/>
      <c r="J85" s="226">
        <v>0</v>
      </c>
      <c r="K85" s="227"/>
      <c r="L85" s="226">
        <v>3919.16</v>
      </c>
      <c r="M85" s="227"/>
      <c r="N85" s="228">
        <v>9144.7000000000007</v>
      </c>
    </row>
    <row r="86" spans="1:14" ht="51" x14ac:dyDescent="0.25">
      <c r="A86" s="153"/>
      <c r="B86" s="192"/>
      <c r="C86" s="209" t="s">
        <v>239</v>
      </c>
      <c r="D86" s="209" t="s">
        <v>240</v>
      </c>
      <c r="E86" s="209" t="s">
        <v>241</v>
      </c>
      <c r="F86" s="210" t="s">
        <v>217</v>
      </c>
      <c r="G86" s="225"/>
      <c r="H86" s="226">
        <v>0</v>
      </c>
      <c r="I86" s="227"/>
      <c r="J86" s="226">
        <v>0</v>
      </c>
      <c r="K86" s="227"/>
      <c r="L86" s="226">
        <v>932.66</v>
      </c>
      <c r="M86" s="227"/>
      <c r="N86" s="228">
        <v>2176.1999999999998</v>
      </c>
    </row>
    <row r="87" spans="1:14" ht="51" x14ac:dyDescent="0.25">
      <c r="A87" s="153"/>
      <c r="B87" s="192"/>
      <c r="C87" s="193" t="s">
        <v>242</v>
      </c>
      <c r="D87" s="193" t="s">
        <v>234</v>
      </c>
      <c r="E87" s="193" t="s">
        <v>243</v>
      </c>
      <c r="F87" s="197" t="s">
        <v>217</v>
      </c>
      <c r="G87" s="215"/>
      <c r="H87" s="219">
        <v>0</v>
      </c>
      <c r="I87" s="217"/>
      <c r="J87" s="219">
        <v>0</v>
      </c>
      <c r="K87" s="217"/>
      <c r="L87" s="219">
        <v>128.57</v>
      </c>
      <c r="M87" s="217"/>
      <c r="N87" s="221">
        <v>300</v>
      </c>
    </row>
    <row r="88" spans="1:14" x14ac:dyDescent="0.25">
      <c r="A88" s="153" t="s">
        <v>66</v>
      </c>
      <c r="B88" s="150" t="s">
        <v>65</v>
      </c>
      <c r="C88" s="195"/>
      <c r="D88" s="195"/>
      <c r="E88" s="195"/>
      <c r="F88" s="234"/>
      <c r="G88" s="83"/>
      <c r="H88" s="85">
        <v>0</v>
      </c>
      <c r="I88" s="85">
        <v>3331.95</v>
      </c>
      <c r="J88" s="85">
        <v>0</v>
      </c>
      <c r="K88" s="85">
        <v>4657.95</v>
      </c>
      <c r="L88" s="85">
        <v>363.43</v>
      </c>
      <c r="M88" s="85">
        <v>5060.26</v>
      </c>
      <c r="N88" s="87">
        <v>848</v>
      </c>
    </row>
    <row r="89" spans="1:14" ht="51" x14ac:dyDescent="0.25">
      <c r="A89" s="153"/>
      <c r="B89" s="192"/>
      <c r="C89" s="195" t="s">
        <v>244</v>
      </c>
      <c r="D89" s="195" t="s">
        <v>245</v>
      </c>
      <c r="E89" s="195" t="s">
        <v>246</v>
      </c>
      <c r="F89" s="199" t="s">
        <v>217</v>
      </c>
      <c r="G89" s="83"/>
      <c r="H89" s="220">
        <v>0</v>
      </c>
      <c r="I89" s="85"/>
      <c r="J89" s="220">
        <v>0</v>
      </c>
      <c r="K89" s="85"/>
      <c r="L89" s="220">
        <v>363.43</v>
      </c>
      <c r="M89" s="85"/>
      <c r="N89" s="222">
        <v>848</v>
      </c>
    </row>
    <row r="90" spans="1:14" x14ac:dyDescent="0.25">
      <c r="A90" s="153" t="s">
        <v>68</v>
      </c>
      <c r="B90" s="150" t="s">
        <v>67</v>
      </c>
      <c r="C90" s="195"/>
      <c r="D90" s="195"/>
      <c r="E90" s="195"/>
      <c r="F90" s="234"/>
      <c r="G90" s="168">
        <v>10909.81</v>
      </c>
      <c r="H90" s="169">
        <f>SUM(H91:H96)</f>
        <v>9387.2999999999993</v>
      </c>
      <c r="I90" s="169">
        <v>31730.14</v>
      </c>
      <c r="J90" s="169">
        <f>SUM(J91:J96)</f>
        <v>18180.349999999999</v>
      </c>
      <c r="K90" s="169">
        <v>47784.51</v>
      </c>
      <c r="L90" s="169">
        <f>SUM(L91:L96)</f>
        <v>33173.979999999996</v>
      </c>
      <c r="M90" s="169">
        <v>58937.53</v>
      </c>
      <c r="N90" s="170">
        <f>SUM(N91:N96)</f>
        <v>48167.6</v>
      </c>
    </row>
    <row r="91" spans="1:14" ht="25.5" x14ac:dyDescent="0.25">
      <c r="A91" s="153"/>
      <c r="B91" s="192"/>
      <c r="C91" s="207" t="s">
        <v>247</v>
      </c>
      <c r="D91" s="207" t="s">
        <v>248</v>
      </c>
      <c r="E91" s="207" t="s">
        <v>249</v>
      </c>
      <c r="F91" s="208" t="s">
        <v>139</v>
      </c>
      <c r="G91" s="236"/>
      <c r="H91" s="243">
        <v>0</v>
      </c>
      <c r="I91" s="238"/>
      <c r="J91" s="243">
        <v>1500</v>
      </c>
      <c r="K91" s="238"/>
      <c r="L91" s="243">
        <v>2250</v>
      </c>
      <c r="M91" s="238"/>
      <c r="N91" s="244">
        <v>3000</v>
      </c>
    </row>
    <row r="92" spans="1:14" ht="51" x14ac:dyDescent="0.25">
      <c r="A92" s="153"/>
      <c r="B92" s="192"/>
      <c r="C92" s="209" t="s">
        <v>250</v>
      </c>
      <c r="D92" s="209" t="s">
        <v>251</v>
      </c>
      <c r="E92" s="209" t="s">
        <v>252</v>
      </c>
      <c r="F92" s="210" t="s">
        <v>139</v>
      </c>
      <c r="G92" s="245"/>
      <c r="H92" s="246">
        <v>0</v>
      </c>
      <c r="I92" s="247"/>
      <c r="J92" s="246">
        <v>0</v>
      </c>
      <c r="K92" s="247"/>
      <c r="L92" s="246">
        <v>1000</v>
      </c>
      <c r="M92" s="247"/>
      <c r="N92" s="248">
        <v>2000</v>
      </c>
    </row>
    <row r="93" spans="1:14" ht="25.5" x14ac:dyDescent="0.25">
      <c r="A93" s="153"/>
      <c r="B93" s="192"/>
      <c r="C93" s="209" t="s">
        <v>253</v>
      </c>
      <c r="D93" s="209" t="s">
        <v>251</v>
      </c>
      <c r="E93" s="209" t="s">
        <v>140</v>
      </c>
      <c r="F93" s="210" t="s">
        <v>139</v>
      </c>
      <c r="G93" s="245"/>
      <c r="H93" s="246">
        <v>0</v>
      </c>
      <c r="I93" s="247"/>
      <c r="J93" s="246">
        <v>0</v>
      </c>
      <c r="K93" s="247"/>
      <c r="L93" s="246">
        <v>410</v>
      </c>
      <c r="M93" s="247"/>
      <c r="N93" s="248">
        <v>820</v>
      </c>
    </row>
    <row r="94" spans="1:14" ht="25.5" x14ac:dyDescent="0.25">
      <c r="A94" s="153"/>
      <c r="B94" s="192"/>
      <c r="C94" s="209" t="s">
        <v>254</v>
      </c>
      <c r="D94" s="209" t="s">
        <v>255</v>
      </c>
      <c r="E94" s="209" t="s">
        <v>256</v>
      </c>
      <c r="F94" s="210" t="s">
        <v>139</v>
      </c>
      <c r="G94" s="245"/>
      <c r="H94" s="246">
        <v>8350.2999999999993</v>
      </c>
      <c r="I94" s="247"/>
      <c r="J94" s="246">
        <v>14606.35</v>
      </c>
      <c r="K94" s="247"/>
      <c r="L94" s="246">
        <v>25658.48</v>
      </c>
      <c r="M94" s="247"/>
      <c r="N94" s="248">
        <v>36710.6</v>
      </c>
    </row>
    <row r="95" spans="1:14" ht="25.5" x14ac:dyDescent="0.25">
      <c r="A95" s="153"/>
      <c r="B95" s="192"/>
      <c r="C95" s="209" t="s">
        <v>257</v>
      </c>
      <c r="D95" s="209" t="s">
        <v>258</v>
      </c>
      <c r="E95" s="209" t="s">
        <v>259</v>
      </c>
      <c r="F95" s="210" t="s">
        <v>139</v>
      </c>
      <c r="G95" s="245"/>
      <c r="H95" s="246">
        <v>1037</v>
      </c>
      <c r="I95" s="247"/>
      <c r="J95" s="246">
        <v>2074</v>
      </c>
      <c r="K95" s="247"/>
      <c r="L95" s="246">
        <v>2855.5</v>
      </c>
      <c r="M95" s="247"/>
      <c r="N95" s="248">
        <v>3637</v>
      </c>
    </row>
    <row r="96" spans="1:14" ht="25.5" x14ac:dyDescent="0.25">
      <c r="A96" s="153"/>
      <c r="B96" s="192"/>
      <c r="C96" s="193" t="s">
        <v>260</v>
      </c>
      <c r="D96" s="193" t="s">
        <v>255</v>
      </c>
      <c r="E96" s="193" t="s">
        <v>140</v>
      </c>
      <c r="F96" s="197" t="s">
        <v>139</v>
      </c>
      <c r="G96" s="235"/>
      <c r="H96" s="239">
        <v>0</v>
      </c>
      <c r="I96" s="237"/>
      <c r="J96" s="239">
        <v>0</v>
      </c>
      <c r="K96" s="237"/>
      <c r="L96" s="239">
        <v>1000</v>
      </c>
      <c r="M96" s="237"/>
      <c r="N96" s="241">
        <v>2000</v>
      </c>
    </row>
    <row r="97" spans="1:14" x14ac:dyDescent="0.25">
      <c r="A97" s="153" t="s">
        <v>69</v>
      </c>
      <c r="B97" s="150" t="s">
        <v>14</v>
      </c>
      <c r="C97" s="195"/>
      <c r="D97" s="195"/>
      <c r="E97" s="195"/>
      <c r="F97" s="234"/>
      <c r="G97" s="83">
        <v>59044.5</v>
      </c>
      <c r="H97" s="85">
        <f>SUM(H98:H103)</f>
        <v>15986.68</v>
      </c>
      <c r="I97" s="85">
        <v>64336.5</v>
      </c>
      <c r="J97" s="85">
        <f>SUM(J98:J103)</f>
        <v>16546.68</v>
      </c>
      <c r="K97" s="85">
        <v>70151.7</v>
      </c>
      <c r="L97" s="85">
        <f>SUM(L98:L103)</f>
        <v>34165.78</v>
      </c>
      <c r="M97" s="85">
        <v>70151.7</v>
      </c>
      <c r="N97" s="87">
        <f>SUM(N98:N103)</f>
        <v>51784.86</v>
      </c>
    </row>
    <row r="98" spans="1:14" ht="38.25" x14ac:dyDescent="0.25">
      <c r="A98" s="153"/>
      <c r="B98" s="192"/>
      <c r="C98" s="207" t="s">
        <v>261</v>
      </c>
      <c r="D98" s="207" t="s">
        <v>262</v>
      </c>
      <c r="E98" s="207" t="s">
        <v>263</v>
      </c>
      <c r="F98" s="208" t="s">
        <v>139</v>
      </c>
      <c r="G98" s="216"/>
      <c r="H98" s="223">
        <v>14125.69</v>
      </c>
      <c r="I98" s="218"/>
      <c r="J98" s="223">
        <v>14125.69</v>
      </c>
      <c r="K98" s="218"/>
      <c r="L98" s="223">
        <v>20062.849999999999</v>
      </c>
      <c r="M98" s="218"/>
      <c r="N98" s="224">
        <v>26000</v>
      </c>
    </row>
    <row r="99" spans="1:14" ht="38.25" x14ac:dyDescent="0.25">
      <c r="A99" s="153"/>
      <c r="B99" s="192"/>
      <c r="C99" s="209" t="s">
        <v>264</v>
      </c>
      <c r="D99" s="209" t="s">
        <v>262</v>
      </c>
      <c r="E99" s="209" t="s">
        <v>265</v>
      </c>
      <c r="F99" s="210" t="s">
        <v>139</v>
      </c>
      <c r="G99" s="225"/>
      <c r="H99" s="226">
        <v>0</v>
      </c>
      <c r="I99" s="227"/>
      <c r="J99" s="226">
        <v>0</v>
      </c>
      <c r="K99" s="227"/>
      <c r="L99" s="226">
        <v>10487.43</v>
      </c>
      <c r="M99" s="227"/>
      <c r="N99" s="228">
        <v>20974.86</v>
      </c>
    </row>
    <row r="100" spans="1:14" ht="38.25" x14ac:dyDescent="0.25">
      <c r="A100" s="153"/>
      <c r="B100" s="192"/>
      <c r="C100" s="209" t="s">
        <v>266</v>
      </c>
      <c r="D100" s="209" t="s">
        <v>262</v>
      </c>
      <c r="E100" s="209" t="s">
        <v>265</v>
      </c>
      <c r="F100" s="210" t="s">
        <v>139</v>
      </c>
      <c r="G100" s="225"/>
      <c r="H100" s="226">
        <v>0</v>
      </c>
      <c r="I100" s="227"/>
      <c r="J100" s="226">
        <v>0</v>
      </c>
      <c r="K100" s="227"/>
      <c r="L100" s="226">
        <v>250</v>
      </c>
      <c r="M100" s="227"/>
      <c r="N100" s="228">
        <v>500</v>
      </c>
    </row>
    <row r="101" spans="1:14" ht="25.5" x14ac:dyDescent="0.25">
      <c r="A101" s="153"/>
      <c r="B101" s="192"/>
      <c r="C101" s="209" t="s">
        <v>267</v>
      </c>
      <c r="D101" s="209" t="s">
        <v>262</v>
      </c>
      <c r="E101" s="209" t="s">
        <v>268</v>
      </c>
      <c r="F101" s="210" t="s">
        <v>139</v>
      </c>
      <c r="G101" s="225"/>
      <c r="H101" s="226">
        <v>0</v>
      </c>
      <c r="I101" s="227"/>
      <c r="J101" s="226">
        <v>560</v>
      </c>
      <c r="K101" s="227"/>
      <c r="L101" s="226">
        <v>560</v>
      </c>
      <c r="M101" s="227"/>
      <c r="N101" s="228">
        <v>560</v>
      </c>
    </row>
    <row r="102" spans="1:14" ht="63.75" x14ac:dyDescent="0.25">
      <c r="A102" s="153"/>
      <c r="B102" s="192"/>
      <c r="C102" s="209" t="s">
        <v>269</v>
      </c>
      <c r="D102" s="209" t="s">
        <v>270</v>
      </c>
      <c r="E102" s="209" t="s">
        <v>271</v>
      </c>
      <c r="F102" s="210" t="s">
        <v>139</v>
      </c>
      <c r="G102" s="225"/>
      <c r="H102" s="226">
        <v>0</v>
      </c>
      <c r="I102" s="227"/>
      <c r="J102" s="226">
        <v>0</v>
      </c>
      <c r="K102" s="227"/>
      <c r="L102" s="226">
        <v>125</v>
      </c>
      <c r="M102" s="227"/>
      <c r="N102" s="228">
        <v>250</v>
      </c>
    </row>
    <row r="103" spans="1:14" ht="25.5" x14ac:dyDescent="0.25">
      <c r="A103" s="153"/>
      <c r="B103" s="192"/>
      <c r="C103" s="193" t="s">
        <v>272</v>
      </c>
      <c r="D103" s="193" t="s">
        <v>262</v>
      </c>
      <c r="E103" s="193" t="s">
        <v>265</v>
      </c>
      <c r="F103" s="197" t="s">
        <v>139</v>
      </c>
      <c r="G103" s="215"/>
      <c r="H103" s="219">
        <v>1860.99</v>
      </c>
      <c r="I103" s="217"/>
      <c r="J103" s="219">
        <v>1860.99</v>
      </c>
      <c r="K103" s="217"/>
      <c r="L103" s="219">
        <v>2680.5</v>
      </c>
      <c r="M103" s="217"/>
      <c r="N103" s="221">
        <v>3500</v>
      </c>
    </row>
    <row r="104" spans="1:14" x14ac:dyDescent="0.25">
      <c r="A104" s="153" t="s">
        <v>71</v>
      </c>
      <c r="B104" s="150" t="s">
        <v>70</v>
      </c>
      <c r="C104" s="194"/>
      <c r="D104" s="194"/>
      <c r="E104" s="194"/>
      <c r="F104" s="232"/>
      <c r="G104" s="83"/>
      <c r="H104" s="85"/>
      <c r="I104" s="85"/>
      <c r="J104" s="85"/>
      <c r="K104" s="85"/>
      <c r="L104" s="85"/>
      <c r="M104" s="85"/>
      <c r="N104" s="87"/>
    </row>
    <row r="105" spans="1:14" x14ac:dyDescent="0.25">
      <c r="A105" s="153" t="s">
        <v>72</v>
      </c>
      <c r="B105" s="150" t="s">
        <v>12</v>
      </c>
      <c r="C105" s="154"/>
      <c r="D105" s="154"/>
      <c r="E105" s="154"/>
      <c r="F105" s="167"/>
      <c r="G105" s="168"/>
      <c r="H105" s="169"/>
      <c r="I105" s="169"/>
      <c r="J105" s="169"/>
      <c r="K105" s="169"/>
      <c r="L105" s="169"/>
      <c r="M105" s="169"/>
      <c r="N105" s="170"/>
    </row>
    <row r="106" spans="1:14" x14ac:dyDescent="0.25">
      <c r="A106" s="153" t="s">
        <v>74</v>
      </c>
      <c r="B106" s="150" t="s">
        <v>73</v>
      </c>
      <c r="C106" s="196"/>
      <c r="D106" s="196"/>
      <c r="E106" s="196"/>
      <c r="F106" s="249"/>
      <c r="G106" s="168"/>
      <c r="H106" s="169">
        <v>0</v>
      </c>
      <c r="I106" s="169">
        <v>645.07000000000005</v>
      </c>
      <c r="J106" s="169">
        <v>194.76</v>
      </c>
      <c r="K106" s="169">
        <v>645.07000000000005</v>
      </c>
      <c r="L106" s="169">
        <v>194.76</v>
      </c>
      <c r="M106" s="169">
        <v>723.86</v>
      </c>
      <c r="N106" s="170">
        <v>370</v>
      </c>
    </row>
    <row r="107" spans="1:14" ht="38.25" x14ac:dyDescent="0.25">
      <c r="A107" s="153"/>
      <c r="B107" s="192"/>
      <c r="C107" s="195" t="s">
        <v>273</v>
      </c>
      <c r="D107" s="195" t="s">
        <v>274</v>
      </c>
      <c r="E107" s="195" t="s">
        <v>275</v>
      </c>
      <c r="F107" s="199" t="s">
        <v>276</v>
      </c>
      <c r="G107" s="168"/>
      <c r="H107" s="240">
        <v>0</v>
      </c>
      <c r="I107" s="169"/>
      <c r="J107" s="240">
        <v>194.76</v>
      </c>
      <c r="K107" s="169"/>
      <c r="L107" s="240">
        <v>194.76</v>
      </c>
      <c r="M107" s="169"/>
      <c r="N107" s="242">
        <v>370</v>
      </c>
    </row>
    <row r="108" spans="1:14" x14ac:dyDescent="0.25">
      <c r="A108" s="153" t="s">
        <v>76</v>
      </c>
      <c r="B108" s="150" t="s">
        <v>75</v>
      </c>
      <c r="C108" s="194"/>
      <c r="D108" s="194"/>
      <c r="E108" s="194"/>
      <c r="F108" s="232"/>
      <c r="G108" s="83"/>
      <c r="H108" s="85"/>
      <c r="I108" s="85"/>
      <c r="J108" s="85"/>
      <c r="K108" s="85"/>
      <c r="L108" s="85"/>
      <c r="M108" s="85"/>
      <c r="N108" s="87"/>
    </row>
    <row r="109" spans="1:14" x14ac:dyDescent="0.25">
      <c r="A109" s="153" t="s">
        <v>78</v>
      </c>
      <c r="B109" s="150" t="s">
        <v>77</v>
      </c>
      <c r="C109" s="196"/>
      <c r="D109" s="196"/>
      <c r="E109" s="196"/>
      <c r="F109" s="249"/>
      <c r="G109" s="83"/>
      <c r="H109" s="85">
        <v>0</v>
      </c>
      <c r="I109" s="85"/>
      <c r="J109" s="85">
        <v>0</v>
      </c>
      <c r="K109" s="85"/>
      <c r="L109" s="85">
        <v>405</v>
      </c>
      <c r="M109" s="85"/>
      <c r="N109" s="87">
        <v>810</v>
      </c>
    </row>
    <row r="110" spans="1:14" ht="38.25" x14ac:dyDescent="0.25">
      <c r="A110" s="153"/>
      <c r="B110" s="192"/>
      <c r="C110" s="195" t="s">
        <v>277</v>
      </c>
      <c r="D110" s="195" t="s">
        <v>278</v>
      </c>
      <c r="E110" s="195" t="s">
        <v>279</v>
      </c>
      <c r="F110" s="199" t="s">
        <v>139</v>
      </c>
      <c r="G110" s="83"/>
      <c r="H110" s="220">
        <v>0</v>
      </c>
      <c r="I110" s="85"/>
      <c r="J110" s="220">
        <v>0</v>
      </c>
      <c r="K110" s="85"/>
      <c r="L110" s="220">
        <v>405</v>
      </c>
      <c r="M110" s="85"/>
      <c r="N110" s="222">
        <v>810</v>
      </c>
    </row>
    <row r="111" spans="1:14" x14ac:dyDescent="0.25">
      <c r="A111" s="153" t="s">
        <v>80</v>
      </c>
      <c r="B111" s="150" t="s">
        <v>79</v>
      </c>
      <c r="C111" s="195"/>
      <c r="D111" s="195"/>
      <c r="E111" s="195"/>
      <c r="F111" s="234"/>
      <c r="G111" s="83"/>
      <c r="H111" s="85">
        <v>0</v>
      </c>
      <c r="I111" s="85"/>
      <c r="J111" s="85">
        <v>0</v>
      </c>
      <c r="K111" s="85"/>
      <c r="L111" s="85">
        <v>0</v>
      </c>
      <c r="M111" s="85"/>
      <c r="N111" s="87">
        <v>1000</v>
      </c>
    </row>
    <row r="112" spans="1:14" x14ac:dyDescent="0.25">
      <c r="A112" s="153"/>
      <c r="B112" s="192"/>
      <c r="C112" s="195" t="s">
        <v>280</v>
      </c>
      <c r="D112" s="195" t="s">
        <v>281</v>
      </c>
      <c r="E112" s="195" t="s">
        <v>282</v>
      </c>
      <c r="F112" s="199" t="s">
        <v>207</v>
      </c>
      <c r="G112" s="83"/>
      <c r="H112" s="220">
        <v>0</v>
      </c>
      <c r="I112" s="85"/>
      <c r="J112" s="220">
        <v>0</v>
      </c>
      <c r="K112" s="85"/>
      <c r="L112" s="220">
        <v>0</v>
      </c>
      <c r="M112" s="85"/>
      <c r="N112" s="222">
        <v>1000</v>
      </c>
    </row>
    <row r="113" spans="1:14" x14ac:dyDescent="0.25">
      <c r="A113" s="156" t="s">
        <v>62</v>
      </c>
      <c r="B113" s="158" t="s">
        <v>127</v>
      </c>
      <c r="C113" s="194"/>
      <c r="D113" s="194"/>
      <c r="E113" s="194"/>
      <c r="F113" s="232"/>
      <c r="G113" s="75">
        <f>SUM(G83:G111)</f>
        <v>76250.92</v>
      </c>
      <c r="H113" s="76">
        <f>SUM(H111,H109,H108,H106,H105,H104,H97,H90,H88,H83)</f>
        <v>25373.98</v>
      </c>
      <c r="I113" s="76">
        <f>SUM(I111,I109,I108,I106,I105,I104,I97,I90,I88,I83)</f>
        <v>170734.52</v>
      </c>
      <c r="J113" s="76">
        <f>SUM(J111,J109,J108,J106,J105,J104,J97,J90,J88,J83)</f>
        <v>34921.789999999994</v>
      </c>
      <c r="K113" s="76">
        <f>SUM(K111,K109,K108,K106,K105,K104,K97,K90,K88,K83)</f>
        <v>197669.76000000001</v>
      </c>
      <c r="L113" s="76">
        <f>SUM(L111,L109,L108,L106,L105,L104,L97,L90,L88,L83)</f>
        <v>75619.049999999988</v>
      </c>
      <c r="M113" s="76">
        <f>SUM(M83:M111)</f>
        <v>215164.02999999997</v>
      </c>
      <c r="N113" s="77">
        <f>SUM(N111,N109,N108,N106,N105,N104,N97,N90,N88,N83)</f>
        <v>120051.35999999999</v>
      </c>
    </row>
    <row r="114" spans="1:14" x14ac:dyDescent="0.25">
      <c r="A114" s="153" t="s">
        <v>83</v>
      </c>
      <c r="B114" s="150" t="s">
        <v>82</v>
      </c>
      <c r="C114" s="154"/>
      <c r="D114" s="154"/>
      <c r="E114" s="154"/>
      <c r="F114" s="167"/>
      <c r="G114" s="71"/>
      <c r="H114" s="73"/>
      <c r="I114" s="85"/>
      <c r="J114" s="85"/>
      <c r="K114" s="85"/>
      <c r="L114" s="85"/>
      <c r="M114" s="85"/>
      <c r="N114" s="171"/>
    </row>
    <row r="115" spans="1:14" x14ac:dyDescent="0.25">
      <c r="A115" s="153" t="s">
        <v>85</v>
      </c>
      <c r="B115" s="150" t="s">
        <v>84</v>
      </c>
      <c r="C115" s="196"/>
      <c r="D115" s="196"/>
      <c r="E115" s="196"/>
      <c r="F115" s="249"/>
      <c r="G115" s="168">
        <v>7485.17</v>
      </c>
      <c r="H115" s="169">
        <f>SUM(H116:H118)</f>
        <v>0</v>
      </c>
      <c r="I115" s="169">
        <v>7485.17</v>
      </c>
      <c r="J115" s="169">
        <f>SUM(J116:J118)</f>
        <v>0</v>
      </c>
      <c r="K115" s="169">
        <v>9437.17</v>
      </c>
      <c r="L115" s="169">
        <f>SUM(L116:L118)</f>
        <v>0</v>
      </c>
      <c r="M115" s="169">
        <v>86835.04</v>
      </c>
      <c r="N115" s="170">
        <f>SUM(N116:N118)</f>
        <v>178293.19999999998</v>
      </c>
    </row>
    <row r="116" spans="1:14" ht="63.75" x14ac:dyDescent="0.25">
      <c r="A116" s="153"/>
      <c r="B116" s="192"/>
      <c r="C116" s="207" t="s">
        <v>283</v>
      </c>
      <c r="D116" s="207" t="s">
        <v>284</v>
      </c>
      <c r="E116" s="207" t="s">
        <v>285</v>
      </c>
      <c r="F116" s="208" t="s">
        <v>207</v>
      </c>
      <c r="G116" s="236"/>
      <c r="H116" s="243">
        <v>0</v>
      </c>
      <c r="I116" s="238"/>
      <c r="J116" s="243">
        <v>0</v>
      </c>
      <c r="K116" s="238"/>
      <c r="L116" s="243">
        <v>0</v>
      </c>
      <c r="M116" s="238"/>
      <c r="N116" s="244">
        <v>73995</v>
      </c>
    </row>
    <row r="117" spans="1:14" ht="51" x14ac:dyDescent="0.25">
      <c r="A117" s="153"/>
      <c r="B117" s="192"/>
      <c r="C117" s="209" t="s">
        <v>286</v>
      </c>
      <c r="D117" s="209" t="s">
        <v>284</v>
      </c>
      <c r="E117" s="209" t="s">
        <v>285</v>
      </c>
      <c r="F117" s="210" t="s">
        <v>207</v>
      </c>
      <c r="G117" s="245"/>
      <c r="H117" s="246">
        <v>0</v>
      </c>
      <c r="I117" s="247"/>
      <c r="J117" s="246">
        <v>0</v>
      </c>
      <c r="K117" s="247"/>
      <c r="L117" s="246">
        <v>0</v>
      </c>
      <c r="M117" s="247"/>
      <c r="N117" s="248">
        <v>71982.899999999994</v>
      </c>
    </row>
    <row r="118" spans="1:14" ht="51" x14ac:dyDescent="0.25">
      <c r="A118" s="153"/>
      <c r="B118" s="192"/>
      <c r="C118" s="193" t="s">
        <v>287</v>
      </c>
      <c r="D118" s="193" t="s">
        <v>284</v>
      </c>
      <c r="E118" s="193" t="s">
        <v>285</v>
      </c>
      <c r="F118" s="197" t="s">
        <v>207</v>
      </c>
      <c r="G118" s="235"/>
      <c r="H118" s="239">
        <v>0</v>
      </c>
      <c r="I118" s="237"/>
      <c r="J118" s="239">
        <v>0</v>
      </c>
      <c r="K118" s="237"/>
      <c r="L118" s="239">
        <v>0</v>
      </c>
      <c r="M118" s="237"/>
      <c r="N118" s="241">
        <v>32315.3</v>
      </c>
    </row>
    <row r="119" spans="1:14" x14ac:dyDescent="0.25">
      <c r="A119" s="153" t="s">
        <v>86</v>
      </c>
      <c r="B119" s="150" t="s">
        <v>0</v>
      </c>
      <c r="C119" s="194"/>
      <c r="D119" s="194"/>
      <c r="E119" s="194"/>
      <c r="F119" s="232"/>
      <c r="G119" s="83"/>
      <c r="H119" s="85"/>
      <c r="I119" s="85"/>
      <c r="J119" s="85"/>
      <c r="K119" s="85"/>
      <c r="L119" s="85"/>
      <c r="M119" s="85"/>
      <c r="N119" s="87"/>
    </row>
    <row r="120" spans="1:14" x14ac:dyDescent="0.25">
      <c r="A120" s="153" t="s">
        <v>87</v>
      </c>
      <c r="B120" s="150" t="s">
        <v>1</v>
      </c>
      <c r="C120" s="154"/>
      <c r="D120" s="154"/>
      <c r="E120" s="154"/>
      <c r="F120" s="167"/>
      <c r="G120" s="83"/>
      <c r="H120" s="85"/>
      <c r="I120" s="85"/>
      <c r="J120" s="85"/>
      <c r="K120" s="85"/>
      <c r="L120" s="85"/>
      <c r="M120" s="85"/>
      <c r="N120" s="87"/>
    </row>
    <row r="121" spans="1:14" x14ac:dyDescent="0.25">
      <c r="A121" s="153" t="s">
        <v>89</v>
      </c>
      <c r="B121" s="150" t="s">
        <v>88</v>
      </c>
      <c r="C121" s="196"/>
      <c r="D121" s="196"/>
      <c r="E121" s="196"/>
      <c r="F121" s="249"/>
      <c r="G121" s="172">
        <v>59056.22</v>
      </c>
      <c r="H121" s="173">
        <f>SUM(H122:H123)</f>
        <v>0</v>
      </c>
      <c r="I121" s="173">
        <v>59056.22</v>
      </c>
      <c r="J121" s="173">
        <f>SUM(J122:J123)</f>
        <v>0</v>
      </c>
      <c r="K121" s="173">
        <v>66997.41</v>
      </c>
      <c r="L121" s="173">
        <f>SUM(L122:L123)</f>
        <v>8648.51</v>
      </c>
      <c r="M121" s="173">
        <v>66997.41</v>
      </c>
      <c r="N121" s="174">
        <f>SUM(N122:N123)</f>
        <v>82643.509999999995</v>
      </c>
    </row>
    <row r="122" spans="1:14" ht="63.75" x14ac:dyDescent="0.25">
      <c r="A122" s="153"/>
      <c r="B122" s="192"/>
      <c r="C122" s="207" t="s">
        <v>288</v>
      </c>
      <c r="D122" s="207" t="s">
        <v>289</v>
      </c>
      <c r="E122" s="207" t="s">
        <v>290</v>
      </c>
      <c r="F122" s="208" t="s">
        <v>207</v>
      </c>
      <c r="G122" s="251"/>
      <c r="H122" s="256">
        <v>0</v>
      </c>
      <c r="I122" s="253"/>
      <c r="J122" s="256">
        <v>0</v>
      </c>
      <c r="K122" s="253"/>
      <c r="L122" s="256">
        <v>0</v>
      </c>
      <c r="M122" s="253"/>
      <c r="N122" s="257">
        <v>73995</v>
      </c>
    </row>
    <row r="123" spans="1:14" ht="51" x14ac:dyDescent="0.25">
      <c r="A123" s="153"/>
      <c r="B123" s="192"/>
      <c r="C123" s="193" t="s">
        <v>291</v>
      </c>
      <c r="D123" s="193" t="s">
        <v>289</v>
      </c>
      <c r="E123" s="193" t="s">
        <v>290</v>
      </c>
      <c r="F123" s="197" t="s">
        <v>207</v>
      </c>
      <c r="G123" s="250"/>
      <c r="H123" s="254">
        <v>0</v>
      </c>
      <c r="I123" s="252"/>
      <c r="J123" s="254">
        <v>0</v>
      </c>
      <c r="K123" s="252"/>
      <c r="L123" s="254">
        <v>8648.51</v>
      </c>
      <c r="M123" s="252"/>
      <c r="N123" s="255">
        <v>8648.51</v>
      </c>
    </row>
    <row r="124" spans="1:14" x14ac:dyDescent="0.25">
      <c r="A124" s="156" t="s">
        <v>81</v>
      </c>
      <c r="B124" s="158" t="s">
        <v>126</v>
      </c>
      <c r="C124" s="194"/>
      <c r="D124" s="194"/>
      <c r="E124" s="194"/>
      <c r="F124" s="232"/>
      <c r="G124" s="75">
        <f>SUM(G114:G121)</f>
        <v>66541.39</v>
      </c>
      <c r="H124" s="76">
        <f>SUM(H121,H120,H119,H115,H114)</f>
        <v>0</v>
      </c>
      <c r="I124" s="76">
        <f>SUM(I114:I121)</f>
        <v>66541.39</v>
      </c>
      <c r="J124" s="76">
        <f>SUM(J121,J120,J119,J115,J114)</f>
        <v>0</v>
      </c>
      <c r="K124" s="76">
        <f>SUM(K114:K121)</f>
        <v>76434.58</v>
      </c>
      <c r="L124" s="76">
        <f>SUM(L121,L120,L119,L115,L114)</f>
        <v>8648.51</v>
      </c>
      <c r="M124" s="76">
        <f>SUM(M114:M121)</f>
        <v>153832.45000000001</v>
      </c>
      <c r="N124" s="77">
        <f>SUM(N121,N120,N119,N115,N114)</f>
        <v>260936.70999999996</v>
      </c>
    </row>
    <row r="125" spans="1:14" x14ac:dyDescent="0.25">
      <c r="A125" s="153" t="s">
        <v>92</v>
      </c>
      <c r="B125" s="150" t="s">
        <v>91</v>
      </c>
      <c r="C125" s="154"/>
      <c r="D125" s="154"/>
      <c r="E125" s="154"/>
      <c r="F125" s="167"/>
      <c r="G125" s="83"/>
      <c r="H125" s="85"/>
      <c r="I125" s="85"/>
      <c r="J125" s="85"/>
      <c r="K125" s="85"/>
      <c r="L125" s="85"/>
      <c r="M125" s="85"/>
      <c r="N125" s="87"/>
    </row>
    <row r="126" spans="1:14" x14ac:dyDescent="0.25">
      <c r="A126" s="153" t="s">
        <v>94</v>
      </c>
      <c r="B126" s="150" t="s">
        <v>93</v>
      </c>
      <c r="C126" s="154"/>
      <c r="D126" s="154"/>
      <c r="E126" s="154"/>
      <c r="F126" s="167"/>
      <c r="G126" s="83"/>
      <c r="H126" s="85"/>
      <c r="I126" s="85"/>
      <c r="J126" s="85"/>
      <c r="K126" s="85"/>
      <c r="L126" s="85"/>
      <c r="M126" s="85"/>
      <c r="N126" s="87"/>
    </row>
    <row r="127" spans="1:14" x14ac:dyDescent="0.25">
      <c r="A127" s="153" t="s">
        <v>96</v>
      </c>
      <c r="B127" s="150" t="s">
        <v>95</v>
      </c>
      <c r="C127" s="154"/>
      <c r="D127" s="154"/>
      <c r="E127" s="154"/>
      <c r="F127" s="167"/>
      <c r="G127" s="83"/>
      <c r="H127" s="85"/>
      <c r="I127" s="85"/>
      <c r="J127" s="85"/>
      <c r="K127" s="85"/>
      <c r="L127" s="85"/>
      <c r="M127" s="85"/>
      <c r="N127" s="87"/>
    </row>
    <row r="128" spans="1:14" x14ac:dyDescent="0.25">
      <c r="A128" s="153" t="s">
        <v>98</v>
      </c>
      <c r="B128" s="150" t="s">
        <v>97</v>
      </c>
      <c r="C128" s="154"/>
      <c r="D128" s="154"/>
      <c r="E128" s="154"/>
      <c r="F128" s="167"/>
      <c r="G128" s="83"/>
      <c r="H128" s="85"/>
      <c r="I128" s="85"/>
      <c r="J128" s="85"/>
      <c r="K128" s="85"/>
      <c r="L128" s="85"/>
      <c r="M128" s="85"/>
      <c r="N128" s="87"/>
    </row>
    <row r="129" spans="1:14" x14ac:dyDescent="0.25">
      <c r="A129" s="156" t="s">
        <v>90</v>
      </c>
      <c r="B129" s="158" t="s">
        <v>125</v>
      </c>
      <c r="C129" s="154"/>
      <c r="D129" s="154"/>
      <c r="E129" s="154"/>
      <c r="F129" s="167"/>
      <c r="G129" s="75">
        <f>SUM(G125:G128)</f>
        <v>0</v>
      </c>
      <c r="H129" s="175">
        <f>SUM(H128,H127,H126,H125)</f>
        <v>0</v>
      </c>
      <c r="I129" s="175">
        <f>SUM(I125:I128)</f>
        <v>0</v>
      </c>
      <c r="J129" s="175">
        <f>SUM(J128,J127,J126,J125)</f>
        <v>0</v>
      </c>
      <c r="K129" s="175">
        <f>SUM(K125:K128)</f>
        <v>0</v>
      </c>
      <c r="L129" s="175">
        <f>SUM(L128,L127,L126,L125)</f>
        <v>0</v>
      </c>
      <c r="M129" s="175">
        <f>SUM(M125:M128)</f>
        <v>0</v>
      </c>
      <c r="N129" s="176">
        <f>SUM(N128,N127,N126,N125)</f>
        <v>0</v>
      </c>
    </row>
    <row r="130" spans="1:14" x14ac:dyDescent="0.25">
      <c r="A130" s="153" t="s">
        <v>101</v>
      </c>
      <c r="B130" s="150" t="s">
        <v>100</v>
      </c>
      <c r="C130" s="154"/>
      <c r="D130" s="154"/>
      <c r="E130" s="154"/>
      <c r="F130" s="167"/>
      <c r="G130" s="83"/>
      <c r="H130" s="85"/>
      <c r="I130" s="85"/>
      <c r="J130" s="85"/>
      <c r="K130" s="85"/>
      <c r="L130" s="85"/>
      <c r="M130" s="85"/>
      <c r="N130" s="87"/>
    </row>
    <row r="131" spans="1:14" x14ac:dyDescent="0.25">
      <c r="A131" s="153" t="s">
        <v>103</v>
      </c>
      <c r="B131" s="150" t="s">
        <v>102</v>
      </c>
      <c r="C131" s="154"/>
      <c r="D131" s="154"/>
      <c r="E131" s="154"/>
      <c r="F131" s="167"/>
      <c r="G131" s="83"/>
      <c r="H131" s="85"/>
      <c r="I131" s="85"/>
      <c r="J131" s="85"/>
      <c r="K131" s="85"/>
      <c r="L131" s="85"/>
      <c r="M131" s="85"/>
      <c r="N131" s="87"/>
    </row>
    <row r="132" spans="1:14" x14ac:dyDescent="0.25">
      <c r="A132" s="153" t="s">
        <v>105</v>
      </c>
      <c r="B132" s="150" t="s">
        <v>104</v>
      </c>
      <c r="C132" s="196"/>
      <c r="D132" s="196"/>
      <c r="E132" s="196"/>
      <c r="F132" s="249"/>
      <c r="G132" s="83"/>
      <c r="H132" s="85">
        <v>0</v>
      </c>
      <c r="I132" s="85">
        <v>2276.9</v>
      </c>
      <c r="J132" s="85">
        <v>964.88</v>
      </c>
      <c r="K132" s="85">
        <v>2276.9</v>
      </c>
      <c r="L132" s="85">
        <v>964.88</v>
      </c>
      <c r="M132" s="85">
        <v>3689.96</v>
      </c>
      <c r="N132" s="87">
        <v>1950</v>
      </c>
    </row>
    <row r="133" spans="1:14" ht="38.25" x14ac:dyDescent="0.25">
      <c r="A133" s="153"/>
      <c r="B133" s="192"/>
      <c r="C133" s="195" t="s">
        <v>292</v>
      </c>
      <c r="D133" s="195" t="s">
        <v>293</v>
      </c>
      <c r="E133" s="195" t="s">
        <v>294</v>
      </c>
      <c r="F133" s="199" t="s">
        <v>276</v>
      </c>
      <c r="G133" s="83"/>
      <c r="H133" s="220">
        <v>0</v>
      </c>
      <c r="I133" s="85"/>
      <c r="J133" s="220">
        <v>964.88</v>
      </c>
      <c r="K133" s="85"/>
      <c r="L133" s="220">
        <v>964.88</v>
      </c>
      <c r="M133" s="85"/>
      <c r="N133" s="222">
        <v>1950</v>
      </c>
    </row>
    <row r="134" spans="1:14" x14ac:dyDescent="0.25">
      <c r="A134" s="153" t="s">
        <v>107</v>
      </c>
      <c r="B134" s="150" t="s">
        <v>106</v>
      </c>
      <c r="C134" s="194"/>
      <c r="D134" s="194"/>
      <c r="E134" s="194"/>
      <c r="F134" s="232"/>
      <c r="G134" s="83"/>
      <c r="H134" s="85"/>
      <c r="I134" s="85"/>
      <c r="J134" s="85"/>
      <c r="K134" s="85"/>
      <c r="L134" s="85"/>
      <c r="M134" s="85"/>
      <c r="N134" s="87"/>
    </row>
    <row r="135" spans="1:14" x14ac:dyDescent="0.25">
      <c r="A135" s="153" t="s">
        <v>109</v>
      </c>
      <c r="B135" s="150" t="s">
        <v>108</v>
      </c>
      <c r="C135" s="154"/>
      <c r="D135" s="154"/>
      <c r="E135" s="154"/>
      <c r="F135" s="167"/>
      <c r="G135" s="83"/>
      <c r="H135" s="85"/>
      <c r="I135" s="85"/>
      <c r="J135" s="85"/>
      <c r="K135" s="85"/>
      <c r="L135" s="85"/>
      <c r="M135" s="85"/>
      <c r="N135" s="87"/>
    </row>
    <row r="136" spans="1:14" x14ac:dyDescent="0.25">
      <c r="A136" s="156" t="s">
        <v>99</v>
      </c>
      <c r="B136" s="158" t="s">
        <v>124</v>
      </c>
      <c r="C136" s="154"/>
      <c r="D136" s="154"/>
      <c r="E136" s="154"/>
      <c r="F136" s="167"/>
      <c r="G136" s="177">
        <f>SUM(G130:G135)</f>
        <v>0</v>
      </c>
      <c r="H136" s="175">
        <f>SUM(H135,H134,H132,H131,H130)</f>
        <v>0</v>
      </c>
      <c r="I136" s="175">
        <f>SUM(I130:I135)</f>
        <v>2276.9</v>
      </c>
      <c r="J136" s="175">
        <f>SUM(J135,J134,J132,J131,J130)</f>
        <v>964.88</v>
      </c>
      <c r="K136" s="175">
        <f>SUM(K135,K134,K132,K131,K130)</f>
        <v>2276.9</v>
      </c>
      <c r="L136" s="175">
        <f>SUM(L135,L134,L132,L131,L130)</f>
        <v>964.88</v>
      </c>
      <c r="M136" s="175">
        <f>SUM(M135,M134,M132,M131,M130)</f>
        <v>3689.96</v>
      </c>
      <c r="N136" s="176">
        <f>SUM(N135,N134,N132,N131,N130)</f>
        <v>1950</v>
      </c>
    </row>
    <row r="137" spans="1:14" x14ac:dyDescent="0.25">
      <c r="A137" s="153" t="s">
        <v>168</v>
      </c>
      <c r="B137" s="178" t="s">
        <v>175</v>
      </c>
      <c r="C137" s="179"/>
      <c r="D137" s="179"/>
      <c r="E137" s="179"/>
      <c r="F137" s="180"/>
      <c r="G137" s="83"/>
      <c r="H137" s="85"/>
      <c r="I137" s="85"/>
      <c r="J137" s="85"/>
      <c r="K137" s="85"/>
      <c r="L137" s="85"/>
      <c r="M137" s="85"/>
      <c r="N137" s="87"/>
    </row>
    <row r="138" spans="1:14" ht="30" x14ac:dyDescent="0.25">
      <c r="A138" s="156" t="s">
        <v>176</v>
      </c>
      <c r="B138" s="181" t="s">
        <v>128</v>
      </c>
      <c r="C138" s="179"/>
      <c r="D138" s="179"/>
      <c r="E138" s="179"/>
      <c r="F138" s="180"/>
      <c r="G138" s="182">
        <f t="shared" ref="G138:N138" si="8">G137</f>
        <v>0</v>
      </c>
      <c r="H138" s="183">
        <f t="shared" si="8"/>
        <v>0</v>
      </c>
      <c r="I138" s="183">
        <f t="shared" si="8"/>
        <v>0</v>
      </c>
      <c r="J138" s="183">
        <f t="shared" si="8"/>
        <v>0</v>
      </c>
      <c r="K138" s="183">
        <f t="shared" si="8"/>
        <v>0</v>
      </c>
      <c r="L138" s="183">
        <f t="shared" si="8"/>
        <v>0</v>
      </c>
      <c r="M138" s="183">
        <f t="shared" si="8"/>
        <v>0</v>
      </c>
      <c r="N138" s="184">
        <f t="shared" si="8"/>
        <v>0</v>
      </c>
    </row>
    <row r="139" spans="1:14" x14ac:dyDescent="0.25">
      <c r="A139" s="153" t="s">
        <v>112</v>
      </c>
      <c r="B139" s="150" t="s">
        <v>111</v>
      </c>
      <c r="C139" s="196"/>
      <c r="D139" s="196"/>
      <c r="E139" s="196"/>
      <c r="F139" s="249"/>
      <c r="G139" s="83">
        <v>2113.6999999999998</v>
      </c>
      <c r="H139" s="85">
        <f>SUM(H140:H144)</f>
        <v>1692.8</v>
      </c>
      <c r="I139" s="85">
        <v>17613.900000000001</v>
      </c>
      <c r="J139" s="85">
        <f>SUM(J140:J144)</f>
        <v>3057.39</v>
      </c>
      <c r="K139" s="85">
        <v>27229.13</v>
      </c>
      <c r="L139" s="85">
        <f>SUM(L140:L144)</f>
        <v>88492.98</v>
      </c>
      <c r="M139" s="85">
        <v>30879.74</v>
      </c>
      <c r="N139" s="87">
        <f>SUM(N140:N144)</f>
        <v>182500</v>
      </c>
    </row>
    <row r="140" spans="1:14" ht="38.25" x14ac:dyDescent="0.25">
      <c r="A140" s="153"/>
      <c r="B140" s="192"/>
      <c r="C140" s="207" t="s">
        <v>295</v>
      </c>
      <c r="D140" s="207" t="s">
        <v>296</v>
      </c>
      <c r="E140" s="207" t="s">
        <v>297</v>
      </c>
      <c r="F140" s="208" t="s">
        <v>139</v>
      </c>
      <c r="G140" s="216"/>
      <c r="H140" s="223">
        <v>0</v>
      </c>
      <c r="I140" s="218"/>
      <c r="J140" s="223">
        <v>236.44</v>
      </c>
      <c r="K140" s="218"/>
      <c r="L140" s="223">
        <v>10118.219999999999</v>
      </c>
      <c r="M140" s="218"/>
      <c r="N140" s="224">
        <v>20000</v>
      </c>
    </row>
    <row r="141" spans="1:14" ht="25.5" x14ac:dyDescent="0.25">
      <c r="A141" s="153"/>
      <c r="B141" s="192"/>
      <c r="C141" s="209" t="s">
        <v>298</v>
      </c>
      <c r="D141" s="209" t="s">
        <v>299</v>
      </c>
      <c r="E141" s="209" t="s">
        <v>300</v>
      </c>
      <c r="F141" s="210" t="s">
        <v>139</v>
      </c>
      <c r="G141" s="225"/>
      <c r="H141" s="226">
        <v>0</v>
      </c>
      <c r="I141" s="227"/>
      <c r="J141" s="226">
        <v>0</v>
      </c>
      <c r="K141" s="227"/>
      <c r="L141" s="226">
        <v>1250</v>
      </c>
      <c r="M141" s="227"/>
      <c r="N141" s="228">
        <v>2500</v>
      </c>
    </row>
    <row r="142" spans="1:14" ht="38.25" x14ac:dyDescent="0.25">
      <c r="A142" s="153"/>
      <c r="B142" s="192"/>
      <c r="C142" s="209" t="s">
        <v>301</v>
      </c>
      <c r="D142" s="209" t="s">
        <v>302</v>
      </c>
      <c r="E142" s="209" t="s">
        <v>303</v>
      </c>
      <c r="F142" s="210" t="s">
        <v>139</v>
      </c>
      <c r="G142" s="225"/>
      <c r="H142" s="226">
        <v>1692.8</v>
      </c>
      <c r="I142" s="227"/>
      <c r="J142" s="226">
        <v>2820.95</v>
      </c>
      <c r="K142" s="227"/>
      <c r="L142" s="226">
        <v>51410.48</v>
      </c>
      <c r="M142" s="227"/>
      <c r="N142" s="228">
        <v>100000</v>
      </c>
    </row>
    <row r="143" spans="1:14" ht="38.25" x14ac:dyDescent="0.25">
      <c r="A143" s="153"/>
      <c r="B143" s="192"/>
      <c r="C143" s="209" t="s">
        <v>304</v>
      </c>
      <c r="D143" s="209" t="s">
        <v>305</v>
      </c>
      <c r="E143" s="209" t="s">
        <v>306</v>
      </c>
      <c r="F143" s="210" t="s">
        <v>217</v>
      </c>
      <c r="G143" s="225"/>
      <c r="H143" s="226">
        <v>0</v>
      </c>
      <c r="I143" s="227"/>
      <c r="J143" s="226">
        <v>0</v>
      </c>
      <c r="K143" s="227"/>
      <c r="L143" s="226">
        <v>12857.14</v>
      </c>
      <c r="M143" s="227"/>
      <c r="N143" s="228">
        <v>30000</v>
      </c>
    </row>
    <row r="144" spans="1:14" ht="38.25" x14ac:dyDescent="0.25">
      <c r="A144" s="153"/>
      <c r="B144" s="192"/>
      <c r="C144" s="193" t="s">
        <v>307</v>
      </c>
      <c r="D144" s="193" t="s">
        <v>308</v>
      </c>
      <c r="E144" s="193" t="s">
        <v>309</v>
      </c>
      <c r="F144" s="197" t="s">
        <v>217</v>
      </c>
      <c r="G144" s="215"/>
      <c r="H144" s="219">
        <v>0</v>
      </c>
      <c r="I144" s="217"/>
      <c r="J144" s="219">
        <v>0</v>
      </c>
      <c r="K144" s="217"/>
      <c r="L144" s="219">
        <v>12857.14</v>
      </c>
      <c r="M144" s="217"/>
      <c r="N144" s="221">
        <v>30000</v>
      </c>
    </row>
    <row r="145" spans="1:14" x14ac:dyDescent="0.25">
      <c r="A145" s="153" t="s">
        <v>114</v>
      </c>
      <c r="B145" s="150" t="s">
        <v>113</v>
      </c>
      <c r="C145" s="195"/>
      <c r="D145" s="195"/>
      <c r="E145" s="195"/>
      <c r="F145" s="234"/>
      <c r="G145" s="83"/>
      <c r="H145" s="85">
        <f>SUM(H146:H147)</f>
        <v>0</v>
      </c>
      <c r="I145" s="85"/>
      <c r="J145" s="85">
        <f>SUM(J146:J147)</f>
        <v>0</v>
      </c>
      <c r="K145" s="85"/>
      <c r="L145" s="85">
        <f>SUM(L146:L147)</f>
        <v>1000</v>
      </c>
      <c r="M145" s="85"/>
      <c r="N145" s="87">
        <f>SUM(N146:N147)</f>
        <v>2000</v>
      </c>
    </row>
    <row r="146" spans="1:14" ht="25.5" x14ac:dyDescent="0.25">
      <c r="A146" s="153"/>
      <c r="B146" s="192"/>
      <c r="C146" s="207" t="s">
        <v>310</v>
      </c>
      <c r="D146" s="207" t="s">
        <v>311</v>
      </c>
      <c r="E146" s="207" t="s">
        <v>312</v>
      </c>
      <c r="F146" s="208" t="s">
        <v>139</v>
      </c>
      <c r="G146" s="216"/>
      <c r="H146" s="223">
        <v>0</v>
      </c>
      <c r="I146" s="218"/>
      <c r="J146" s="223">
        <v>0</v>
      </c>
      <c r="K146" s="218"/>
      <c r="L146" s="223">
        <v>500</v>
      </c>
      <c r="M146" s="218"/>
      <c r="N146" s="224">
        <v>1000</v>
      </c>
    </row>
    <row r="147" spans="1:14" ht="25.5" x14ac:dyDescent="0.25">
      <c r="A147" s="153"/>
      <c r="B147" s="192"/>
      <c r="C147" s="193" t="s">
        <v>313</v>
      </c>
      <c r="D147" s="193" t="s">
        <v>314</v>
      </c>
      <c r="E147" s="193" t="s">
        <v>315</v>
      </c>
      <c r="F147" s="197" t="s">
        <v>139</v>
      </c>
      <c r="G147" s="215"/>
      <c r="H147" s="219">
        <v>0</v>
      </c>
      <c r="I147" s="217"/>
      <c r="J147" s="219">
        <v>0</v>
      </c>
      <c r="K147" s="217"/>
      <c r="L147" s="219">
        <v>500</v>
      </c>
      <c r="M147" s="217"/>
      <c r="N147" s="221">
        <v>1000</v>
      </c>
    </row>
    <row r="148" spans="1:14" x14ac:dyDescent="0.25">
      <c r="A148" s="156" t="s">
        <v>110</v>
      </c>
      <c r="B148" s="158" t="s">
        <v>123</v>
      </c>
      <c r="C148" s="194"/>
      <c r="D148" s="194"/>
      <c r="E148" s="194"/>
      <c r="F148" s="232"/>
      <c r="G148" s="185">
        <f t="shared" ref="G148:N148" si="9">+G139+G145</f>
        <v>2113.6999999999998</v>
      </c>
      <c r="H148" s="186">
        <f t="shared" si="9"/>
        <v>1692.8</v>
      </c>
      <c r="I148" s="186">
        <f t="shared" si="9"/>
        <v>17613.900000000001</v>
      </c>
      <c r="J148" s="186">
        <f t="shared" si="9"/>
        <v>3057.39</v>
      </c>
      <c r="K148" s="186">
        <f t="shared" si="9"/>
        <v>27229.13</v>
      </c>
      <c r="L148" s="186">
        <f t="shared" si="9"/>
        <v>89492.98</v>
      </c>
      <c r="M148" s="186">
        <f t="shared" si="9"/>
        <v>30879.74</v>
      </c>
      <c r="N148" s="187">
        <f t="shared" si="9"/>
        <v>184500</v>
      </c>
    </row>
    <row r="149" spans="1:14" ht="17.25" x14ac:dyDescent="0.25">
      <c r="A149" s="188" t="s">
        <v>137</v>
      </c>
      <c r="B149" s="51" t="s">
        <v>144</v>
      </c>
      <c r="C149" s="143"/>
      <c r="D149" s="143"/>
      <c r="E149" s="143"/>
      <c r="F149" s="144"/>
      <c r="G149" s="189"/>
      <c r="H149" s="190">
        <v>0</v>
      </c>
      <c r="I149" s="190"/>
      <c r="J149" s="190">
        <v>4.5</v>
      </c>
      <c r="K149" s="190"/>
      <c r="L149" s="190">
        <v>0</v>
      </c>
      <c r="M149" s="190"/>
      <c r="N149" s="191">
        <v>0</v>
      </c>
    </row>
    <row r="150" spans="1:14" x14ac:dyDescent="0.25">
      <c r="A150" s="4" t="s">
        <v>132</v>
      </c>
      <c r="B150" s="3"/>
      <c r="C150" s="145"/>
      <c r="D150" s="145"/>
      <c r="E150" s="145"/>
      <c r="F150" s="145"/>
      <c r="G150" s="135">
        <f t="shared" ref="G150:N150" si="10">+G149+G148+G138+G136+G129+G124+G113</f>
        <v>144906.01</v>
      </c>
      <c r="H150" s="136">
        <f t="shared" si="10"/>
        <v>27066.78</v>
      </c>
      <c r="I150" s="136">
        <f t="shared" si="10"/>
        <v>257166.71</v>
      </c>
      <c r="J150" s="136">
        <f t="shared" si="10"/>
        <v>38948.55999999999</v>
      </c>
      <c r="K150" s="136">
        <f t="shared" si="10"/>
        <v>303610.37</v>
      </c>
      <c r="L150" s="136">
        <f t="shared" si="10"/>
        <v>174725.41999999998</v>
      </c>
      <c r="M150" s="136">
        <f t="shared" si="10"/>
        <v>403566.18</v>
      </c>
      <c r="N150" s="137">
        <f t="shared" si="10"/>
        <v>567438.06999999995</v>
      </c>
    </row>
    <row r="151" spans="1:14" x14ac:dyDescent="0.25">
      <c r="A151" s="4" t="s">
        <v>174</v>
      </c>
      <c r="B151" s="3"/>
      <c r="C151" s="142"/>
      <c r="D151" s="142"/>
      <c r="E151" s="142"/>
      <c r="F151" s="142"/>
      <c r="G151" s="16"/>
      <c r="H151" s="100">
        <v>0</v>
      </c>
      <c r="I151" s="17"/>
      <c r="J151" s="100">
        <v>0</v>
      </c>
      <c r="K151" s="17"/>
      <c r="L151" s="100">
        <v>0</v>
      </c>
      <c r="M151" s="17"/>
      <c r="N151" s="102">
        <v>0</v>
      </c>
    </row>
    <row r="152" spans="1:14" x14ac:dyDescent="0.25">
      <c r="A152" s="31"/>
      <c r="B152" s="56"/>
      <c r="C152" s="56"/>
      <c r="D152" s="56"/>
      <c r="E152" s="56"/>
      <c r="F152" s="56"/>
      <c r="G152" s="57"/>
      <c r="H152" s="57"/>
      <c r="I152" s="57"/>
      <c r="J152" s="57"/>
      <c r="K152" s="57"/>
      <c r="L152" s="57"/>
      <c r="M152" s="57"/>
      <c r="N152" s="58"/>
    </row>
    <row r="153" spans="1:14" x14ac:dyDescent="0.25">
      <c r="A153" s="59"/>
      <c r="B153" s="60" t="s">
        <v>129</v>
      </c>
      <c r="C153" s="146"/>
      <c r="D153" s="146"/>
      <c r="E153" s="146"/>
      <c r="F153" s="146"/>
      <c r="G153" s="136">
        <f t="shared" ref="G153:N153" si="11">+G77-G150</f>
        <v>45465.5</v>
      </c>
      <c r="H153" s="136">
        <f t="shared" si="11"/>
        <v>34755.83</v>
      </c>
      <c r="I153" s="136">
        <f t="shared" si="11"/>
        <v>108316.25999999998</v>
      </c>
      <c r="J153" s="136">
        <f t="shared" si="11"/>
        <v>30513.090000000004</v>
      </c>
      <c r="K153" s="136">
        <f t="shared" si="11"/>
        <v>134653.03999999998</v>
      </c>
      <c r="L153" s="136">
        <f t="shared" si="11"/>
        <v>33404.020000000019</v>
      </c>
      <c r="M153" s="136">
        <f t="shared" si="11"/>
        <v>62654.119999999995</v>
      </c>
      <c r="N153" s="137">
        <f t="shared" si="11"/>
        <v>40540.689999999944</v>
      </c>
    </row>
    <row r="154" spans="1:14" s="37" customFormat="1" x14ac:dyDescent="0.2">
      <c r="A154" s="59"/>
      <c r="B154" s="60" t="s">
        <v>163</v>
      </c>
      <c r="C154" s="147"/>
      <c r="D154" s="147"/>
      <c r="E154" s="147"/>
      <c r="F154" s="147"/>
      <c r="G154" s="18"/>
      <c r="H154" s="140">
        <f>+H78-H151</f>
        <v>0</v>
      </c>
      <c r="I154" s="19"/>
      <c r="J154" s="140">
        <f>+J78-J151</f>
        <v>0</v>
      </c>
      <c r="K154" s="19"/>
      <c r="L154" s="140">
        <f>+L78-L151</f>
        <v>0</v>
      </c>
      <c r="M154" s="19"/>
      <c r="N154" s="138">
        <f>+N78-N151</f>
        <v>0</v>
      </c>
    </row>
    <row r="155" spans="1:14" s="37" customFormat="1" x14ac:dyDescent="0.25">
      <c r="A155" s="61"/>
      <c r="B155" s="60" t="s">
        <v>134</v>
      </c>
      <c r="C155" s="146"/>
      <c r="D155" s="146"/>
      <c r="E155" s="146"/>
      <c r="F155" s="146"/>
      <c r="G155" s="136">
        <v>0</v>
      </c>
      <c r="H155" s="136">
        <f>IF(H153&lt;0,-H153,0)</f>
        <v>0</v>
      </c>
      <c r="I155" s="136">
        <v>0</v>
      </c>
      <c r="J155" s="136">
        <f>IF(J153&lt;0,-J153,0)</f>
        <v>0</v>
      </c>
      <c r="K155" s="136">
        <v>0</v>
      </c>
      <c r="L155" s="136">
        <f>IF(L153&lt;0,-L153,0)</f>
        <v>0</v>
      </c>
      <c r="M155" s="136">
        <v>0</v>
      </c>
      <c r="N155" s="139">
        <f>IF(N153&lt;0,-N153,0)</f>
        <v>0</v>
      </c>
    </row>
    <row r="156" spans="1:14" s="20" customFormat="1" ht="21" customHeight="1" x14ac:dyDescent="0.2">
      <c r="A156" s="2" t="s">
        <v>149</v>
      </c>
      <c r="B156" s="2"/>
      <c r="C156" s="2"/>
      <c r="D156" s="2"/>
      <c r="E156" s="2"/>
      <c r="F156" s="2"/>
      <c r="G156" s="2"/>
      <c r="H156" s="2"/>
      <c r="I156" s="2"/>
      <c r="J156" s="2"/>
      <c r="K156" s="2"/>
      <c r="L156" s="2"/>
      <c r="M156" s="2"/>
      <c r="N156" s="2"/>
    </row>
    <row r="157" spans="1:14" s="20" customFormat="1" ht="21" customHeight="1" x14ac:dyDescent="0.2">
      <c r="A157" s="1" t="s">
        <v>151</v>
      </c>
      <c r="B157" s="1"/>
      <c r="C157" s="1"/>
      <c r="D157" s="1"/>
      <c r="E157" s="1"/>
      <c r="F157" s="1"/>
      <c r="G157" s="1"/>
      <c r="H157" s="1"/>
      <c r="I157" s="1"/>
      <c r="J157" s="1"/>
      <c r="K157" s="1"/>
      <c r="L157" s="1"/>
      <c r="M157" s="1"/>
      <c r="N157" s="1"/>
    </row>
    <row r="158" spans="1:14" s="20" customFormat="1" ht="21" customHeight="1" x14ac:dyDescent="0.2">
      <c r="A158" s="14" t="s">
        <v>167</v>
      </c>
      <c r="B158" s="14"/>
      <c r="C158" s="14"/>
      <c r="D158" s="14"/>
      <c r="E158" s="14"/>
      <c r="F158" s="14"/>
      <c r="G158" s="14"/>
      <c r="H158" s="14"/>
      <c r="I158" s="14"/>
      <c r="J158" s="14"/>
      <c r="K158" s="14"/>
      <c r="L158" s="14"/>
      <c r="M158" s="14"/>
      <c r="N158" s="14"/>
    </row>
  </sheetData>
  <sheetProtection password="D3C7" sheet="1" objects="1" scenarios="1"/>
  <mergeCells count="39">
    <mergeCell ref="A7:N7"/>
    <mergeCell ref="B1:N2"/>
    <mergeCell ref="A3:N3"/>
    <mergeCell ref="A4:N4"/>
    <mergeCell ref="A5:N5"/>
    <mergeCell ref="A6:N6"/>
    <mergeCell ref="A77:B77"/>
    <mergeCell ref="A8:N8"/>
    <mergeCell ref="A9:N9"/>
    <mergeCell ref="A11:A13"/>
    <mergeCell ref="B11:B13"/>
    <mergeCell ref="C11:C13"/>
    <mergeCell ref="D11:D13"/>
    <mergeCell ref="E11:E13"/>
    <mergeCell ref="F11:F13"/>
    <mergeCell ref="G11:N11"/>
    <mergeCell ref="G12:H12"/>
    <mergeCell ref="I12:J12"/>
    <mergeCell ref="K12:L12"/>
    <mergeCell ref="M12:N12"/>
    <mergeCell ref="A75:B75"/>
    <mergeCell ref="A76:B76"/>
    <mergeCell ref="E80:E82"/>
    <mergeCell ref="A78:B78"/>
    <mergeCell ref="A80:A82"/>
    <mergeCell ref="B80:B82"/>
    <mergeCell ref="C80:C82"/>
    <mergeCell ref="D80:D82"/>
    <mergeCell ref="F80:F82"/>
    <mergeCell ref="G80:N80"/>
    <mergeCell ref="G81:H81"/>
    <mergeCell ref="I81:J81"/>
    <mergeCell ref="K81:L81"/>
    <mergeCell ref="M81:N81"/>
    <mergeCell ref="A150:B150"/>
    <mergeCell ref="A151:B151"/>
    <mergeCell ref="A156:N156"/>
    <mergeCell ref="A157:N157"/>
    <mergeCell ref="A158:N158"/>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 Prasco</cp:lastModifiedBy>
  <cp:lastPrinted>2025-01-31T15:01:04Z</cp:lastPrinted>
  <dcterms:created xsi:type="dcterms:W3CDTF">2015-02-26T11:29:02Z</dcterms:created>
  <dcterms:modified xsi:type="dcterms:W3CDTF">2026-07-07T09:03:11Z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